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CEDS\ICEDS 2023\Energy\AEEM\23-3\Final\"/>
    </mc:Choice>
  </mc:AlternateContent>
  <bookViews>
    <workbookView xWindow="0" yWindow="0" windowWidth="19200" windowHeight="6000"/>
  </bookViews>
  <sheets>
    <sheet name="Figure 1" sheetId="1" r:id="rId1"/>
    <sheet name="Figure 2" sheetId="2" r:id="rId2"/>
    <sheet name="Figure 3" sheetId="65" r:id="rId3"/>
    <sheet name="Figure 4" sheetId="73" r:id="rId4"/>
    <sheet name="Figure 5" sheetId="66" r:id="rId5"/>
    <sheet name="Figure 6" sheetId="67" r:id="rId6"/>
    <sheet name="Figure 7" sheetId="68" r:id="rId7"/>
    <sheet name="Figure 8" sheetId="69" r:id="rId8"/>
    <sheet name="Figure 9" sheetId="72" r:id="rId9"/>
    <sheet name="Figure 10" sheetId="74" r:id="rId10"/>
  </sheets>
  <externalReferences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73" l="1"/>
  <c r="J2" i="73"/>
  <c r="C2" i="69" l="1"/>
  <c r="D2" i="69"/>
  <c r="E2" i="69"/>
  <c r="F2" i="69"/>
  <c r="G2" i="69"/>
  <c r="H2" i="69"/>
  <c r="I2" i="69"/>
  <c r="J2" i="69"/>
  <c r="K2" i="69"/>
  <c r="B2" i="69"/>
  <c r="C3" i="68"/>
  <c r="D3" i="68"/>
  <c r="E3" i="68"/>
  <c r="F3" i="68"/>
  <c r="G3" i="68"/>
  <c r="H3" i="68"/>
  <c r="I3" i="68"/>
  <c r="J3" i="68"/>
  <c r="K3" i="68"/>
  <c r="B3" i="68"/>
  <c r="C2" i="66"/>
  <c r="D2" i="66"/>
  <c r="E2" i="66"/>
  <c r="F2" i="66"/>
  <c r="G2" i="66"/>
  <c r="H2" i="66"/>
  <c r="I2" i="66"/>
  <c r="B2" i="66"/>
  <c r="C2" i="73"/>
  <c r="D2" i="73"/>
  <c r="E2" i="73"/>
  <c r="F2" i="73"/>
  <c r="G2" i="73"/>
  <c r="H2" i="73"/>
  <c r="I2" i="73"/>
  <c r="F11" i="74" l="1"/>
  <c r="E11" i="74"/>
  <c r="D11" i="74"/>
  <c r="C11" i="74"/>
  <c r="B11" i="74"/>
  <c r="F10" i="74"/>
  <c r="D10" i="74"/>
  <c r="E10" i="74" s="1"/>
  <c r="C10" i="74"/>
  <c r="B10" i="74"/>
  <c r="F9" i="74"/>
  <c r="D9" i="74"/>
  <c r="E9" i="74" s="1"/>
  <c r="C9" i="74"/>
  <c r="B9" i="74"/>
  <c r="F8" i="74"/>
  <c r="D8" i="74"/>
  <c r="E8" i="74" s="1"/>
  <c r="C8" i="74"/>
  <c r="B8" i="74"/>
  <c r="F7" i="74"/>
  <c r="E7" i="74"/>
  <c r="D7" i="74"/>
  <c r="C7" i="74"/>
  <c r="B7" i="74"/>
  <c r="H6" i="74"/>
  <c r="H7" i="74" s="1"/>
  <c r="H8" i="74" s="1"/>
  <c r="H9" i="74" s="1"/>
  <c r="H10" i="74" s="1"/>
  <c r="H11" i="74" s="1"/>
  <c r="F6" i="74"/>
  <c r="D6" i="74"/>
  <c r="E6" i="74" s="1"/>
  <c r="C6" i="74"/>
  <c r="B6" i="74"/>
  <c r="A6" i="74"/>
  <c r="A7" i="74" s="1"/>
  <c r="A8" i="74" s="1"/>
  <c r="A9" i="74" s="1"/>
  <c r="A10" i="74" s="1"/>
  <c r="A11" i="74" s="1"/>
  <c r="F5" i="74"/>
  <c r="D5" i="74"/>
  <c r="E5" i="74" s="1"/>
  <c r="C5" i="74"/>
  <c r="B5" i="74"/>
  <c r="J27" i="73" l="1"/>
  <c r="J26" i="73"/>
  <c r="J25" i="73"/>
  <c r="G24" i="73"/>
  <c r="F24" i="73"/>
  <c r="E24" i="73"/>
  <c r="D24" i="73"/>
  <c r="C24" i="73"/>
  <c r="B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J24" i="73" l="1"/>
  <c r="J54" i="72"/>
  <c r="I54" i="72"/>
  <c r="H54" i="72"/>
  <c r="L53" i="72"/>
  <c r="J53" i="72"/>
  <c r="I53" i="72"/>
  <c r="H53" i="72"/>
  <c r="G53" i="72"/>
  <c r="E53" i="72"/>
  <c r="J52" i="72"/>
  <c r="I52" i="72"/>
  <c r="H52" i="72"/>
  <c r="G52" i="72"/>
  <c r="E52" i="72"/>
  <c r="K51" i="72"/>
  <c r="K60" i="72" s="1"/>
  <c r="K66" i="72" s="1"/>
  <c r="J51" i="72"/>
  <c r="I51" i="72"/>
  <c r="G51" i="72"/>
  <c r="F51" i="72"/>
  <c r="F60" i="72" s="1"/>
  <c r="F66" i="72" s="1"/>
  <c r="E51" i="72"/>
  <c r="E60" i="72" s="1"/>
  <c r="E66" i="72" s="1"/>
  <c r="D51" i="72"/>
  <c r="D60" i="72" s="1"/>
  <c r="D66" i="72" s="1"/>
  <c r="C51" i="72"/>
  <c r="C60" i="72" s="1"/>
  <c r="C66" i="72" s="1"/>
  <c r="K50" i="72"/>
  <c r="K55" i="72" s="1"/>
  <c r="J50" i="72"/>
  <c r="I50" i="72"/>
  <c r="H50" i="72"/>
  <c r="G50" i="72"/>
  <c r="F50" i="72"/>
  <c r="E50" i="72"/>
  <c r="D50" i="72"/>
  <c r="C50" i="72"/>
  <c r="C55" i="72" s="1"/>
  <c r="F47" i="72"/>
  <c r="I46" i="72"/>
  <c r="H46" i="72"/>
  <c r="G46" i="72"/>
  <c r="K45" i="72"/>
  <c r="K47" i="72" s="1"/>
  <c r="J45" i="72"/>
  <c r="J47" i="72" s="1"/>
  <c r="I45" i="72"/>
  <c r="H45" i="72"/>
  <c r="H47" i="72" s="1"/>
  <c r="G45" i="72"/>
  <c r="F45" i="72"/>
  <c r="E45" i="72"/>
  <c r="E47" i="72" s="1"/>
  <c r="D45" i="72"/>
  <c r="D47" i="72" s="1"/>
  <c r="H51" i="72" s="1"/>
  <c r="C45" i="72"/>
  <c r="C47" i="72" s="1"/>
  <c r="L42" i="72"/>
  <c r="J41" i="72"/>
  <c r="I41" i="72"/>
  <c r="H41" i="72"/>
  <c r="J40" i="72"/>
  <c r="I40" i="72"/>
  <c r="H40" i="72"/>
  <c r="G40" i="72"/>
  <c r="E40" i="72"/>
  <c r="J39" i="72"/>
  <c r="I39" i="72"/>
  <c r="H39" i="72"/>
  <c r="G39" i="72"/>
  <c r="E39" i="72"/>
  <c r="J37" i="72"/>
  <c r="I37" i="72"/>
  <c r="H37" i="72"/>
  <c r="G37" i="72"/>
  <c r="K36" i="72"/>
  <c r="K59" i="72" s="1"/>
  <c r="K65" i="72" s="1"/>
  <c r="J36" i="72"/>
  <c r="I36" i="72"/>
  <c r="H36" i="72"/>
  <c r="G36" i="72"/>
  <c r="F36" i="72"/>
  <c r="E36" i="72"/>
  <c r="D36" i="72"/>
  <c r="C36" i="72"/>
  <c r="K35" i="72"/>
  <c r="K58" i="72" s="1"/>
  <c r="J35" i="72"/>
  <c r="J58" i="72" s="1"/>
  <c r="I35" i="72"/>
  <c r="H35" i="72"/>
  <c r="H58" i="72" s="1"/>
  <c r="G35" i="72"/>
  <c r="G58" i="72" s="1"/>
  <c r="F35" i="72"/>
  <c r="F58" i="72" s="1"/>
  <c r="E35" i="72"/>
  <c r="D35" i="72"/>
  <c r="D58" i="72" s="1"/>
  <c r="C35" i="72"/>
  <c r="C58" i="72" s="1"/>
  <c r="G26" i="69"/>
  <c r="F26" i="69"/>
  <c r="E26" i="69"/>
  <c r="D26" i="69"/>
  <c r="C26" i="69"/>
  <c r="B26" i="69"/>
  <c r="E25" i="69"/>
  <c r="D25" i="69"/>
  <c r="C25" i="69"/>
  <c r="B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C59" i="72" l="1"/>
  <c r="C65" i="72" s="1"/>
  <c r="G59" i="72"/>
  <c r="G65" i="72" s="1"/>
  <c r="J60" i="72"/>
  <c r="J66" i="72" s="1"/>
  <c r="E42" i="72"/>
  <c r="E43" i="72" s="1"/>
  <c r="H59" i="72"/>
  <c r="H65" i="72" s="1"/>
  <c r="I42" i="72"/>
  <c r="D59" i="72"/>
  <c r="D65" i="72" s="1"/>
  <c r="G42" i="72"/>
  <c r="J42" i="72"/>
  <c r="H60" i="72"/>
  <c r="H66" i="72" s="1"/>
  <c r="E55" i="72"/>
  <c r="I55" i="72"/>
  <c r="G47" i="72"/>
  <c r="F55" i="72"/>
  <c r="E59" i="72"/>
  <c r="E65" i="72" s="1"/>
  <c r="I59" i="72"/>
  <c r="I65" i="72" s="1"/>
  <c r="C42" i="72"/>
  <c r="J55" i="72"/>
  <c r="F59" i="72"/>
  <c r="F65" i="72" s="1"/>
  <c r="J59" i="72"/>
  <c r="J65" i="72" s="1"/>
  <c r="I60" i="72"/>
  <c r="I66" i="72" s="1"/>
  <c r="F42" i="72"/>
  <c r="G55" i="72"/>
  <c r="K42" i="72"/>
  <c r="I47" i="72"/>
  <c r="D55" i="72"/>
  <c r="F64" i="72"/>
  <c r="F61" i="72"/>
  <c r="F62" i="72" s="1"/>
  <c r="J64" i="72"/>
  <c r="C64" i="72"/>
  <c r="C61" i="72"/>
  <c r="C62" i="72" s="1"/>
  <c r="G64" i="72"/>
  <c r="K64" i="72"/>
  <c r="K61" i="72"/>
  <c r="K62" i="72" s="1"/>
  <c r="D64" i="72"/>
  <c r="H61" i="72"/>
  <c r="H62" i="72" s="1"/>
  <c r="H64" i="72"/>
  <c r="H55" i="72"/>
  <c r="I58" i="72"/>
  <c r="G60" i="72"/>
  <c r="G66" i="72" s="1"/>
  <c r="D42" i="72"/>
  <c r="H42" i="72"/>
  <c r="E58" i="72"/>
  <c r="D61" i="72" l="1"/>
  <c r="D62" i="72" s="1"/>
  <c r="G61" i="72"/>
  <c r="G62" i="72" s="1"/>
  <c r="J61" i="72"/>
  <c r="J62" i="72" s="1"/>
  <c r="E61" i="72"/>
  <c r="E62" i="72" s="1"/>
  <c r="E64" i="72"/>
  <c r="I61" i="72"/>
  <c r="I62" i="72" s="1"/>
  <c r="I64" i="72"/>
  <c r="B2" i="65"/>
  <c r="C2" i="65"/>
  <c r="D2" i="65"/>
  <c r="E2" i="65"/>
  <c r="F2" i="65"/>
  <c r="E106" i="2" l="1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106" i="1"/>
  <c r="G45" i="2" l="1"/>
  <c r="G100" i="2"/>
  <c r="G53" i="2"/>
  <c r="G94" i="2"/>
  <c r="G98" i="2"/>
  <c r="G90" i="2"/>
  <c r="F90" i="2" l="1"/>
  <c r="F100" i="2"/>
  <c r="F94" i="2"/>
  <c r="F45" i="2"/>
  <c r="F98" i="2"/>
  <c r="F53" i="2"/>
  <c r="G23" i="2" l="1"/>
  <c r="F23" i="2"/>
  <c r="G80" i="2"/>
  <c r="F80" i="2"/>
  <c r="G97" i="2"/>
  <c r="F97" i="2"/>
  <c r="G6" i="2"/>
  <c r="F6" i="2"/>
  <c r="G105" i="2"/>
  <c r="F105" i="2"/>
  <c r="G29" i="2"/>
  <c r="F29" i="2"/>
  <c r="G9" i="2"/>
  <c r="F9" i="2"/>
  <c r="G72" i="2"/>
  <c r="F72" i="2"/>
  <c r="G60" i="2"/>
  <c r="F60" i="2"/>
  <c r="G88" i="2"/>
  <c r="F88" i="2"/>
  <c r="G50" i="2"/>
  <c r="F50" i="2"/>
  <c r="G66" i="2"/>
  <c r="F66" i="2"/>
  <c r="G22" i="2"/>
  <c r="F22" i="2"/>
  <c r="G62" i="2"/>
  <c r="F62" i="2"/>
  <c r="G102" i="2"/>
  <c r="F102" i="2"/>
  <c r="G106" i="2"/>
  <c r="F106" i="2"/>
  <c r="G74" i="2"/>
  <c r="F74" i="2"/>
  <c r="G15" i="2"/>
  <c r="F15" i="2"/>
  <c r="G89" i="2"/>
  <c r="F89" i="2"/>
  <c r="G99" i="2"/>
  <c r="F99" i="2"/>
  <c r="G41" i="2"/>
  <c r="F41" i="2"/>
  <c r="G35" i="2"/>
  <c r="F35" i="2"/>
  <c r="G11" i="2"/>
  <c r="F11" i="2"/>
  <c r="G38" i="2"/>
  <c r="F38" i="2"/>
  <c r="G75" i="2"/>
  <c r="F75" i="2"/>
  <c r="G82" i="2"/>
  <c r="F82" i="2"/>
  <c r="G83" i="2"/>
  <c r="F83" i="2"/>
  <c r="G54" i="2"/>
  <c r="F54" i="2"/>
  <c r="G39" i="2"/>
  <c r="F39" i="2"/>
  <c r="G78" i="2"/>
  <c r="F78" i="2"/>
  <c r="G18" i="2"/>
  <c r="F18" i="2"/>
  <c r="G93" i="2"/>
  <c r="F93" i="2"/>
  <c r="G19" i="2"/>
  <c r="F19" i="2"/>
  <c r="G5" i="2"/>
  <c r="F5" i="2"/>
  <c r="G56" i="2"/>
  <c r="F56" i="2"/>
  <c r="G84" i="2"/>
  <c r="F84" i="2"/>
  <c r="G24" i="2"/>
  <c r="F24" i="2"/>
  <c r="G21" i="2"/>
  <c r="F21" i="2"/>
  <c r="G79" i="2"/>
  <c r="F79" i="2"/>
  <c r="G30" i="2"/>
  <c r="F30" i="2"/>
  <c r="G61" i="2"/>
  <c r="F61" i="2"/>
  <c r="G31" i="2"/>
  <c r="F31" i="2"/>
  <c r="G44" i="2"/>
  <c r="F44" i="2"/>
  <c r="G37" i="2"/>
  <c r="F37" i="2"/>
  <c r="G63" i="2"/>
  <c r="F63" i="2"/>
  <c r="G16" i="2"/>
  <c r="F16" i="2"/>
  <c r="G95" i="2"/>
  <c r="F95" i="2"/>
  <c r="G59" i="2"/>
  <c r="F59" i="2"/>
  <c r="G96" i="2"/>
  <c r="F96" i="2"/>
  <c r="G86" i="2"/>
  <c r="F86" i="2"/>
  <c r="G71" i="2"/>
  <c r="F71" i="2"/>
  <c r="G104" i="2"/>
  <c r="F104" i="2"/>
  <c r="G33" i="2"/>
  <c r="F33" i="2"/>
  <c r="G91" i="2"/>
  <c r="F91" i="2"/>
  <c r="G101" i="2"/>
  <c r="F101" i="2"/>
  <c r="G55" i="2"/>
  <c r="F55" i="2"/>
  <c r="G65" i="2"/>
  <c r="F65" i="2"/>
  <c r="G76" i="2"/>
  <c r="F76" i="2"/>
  <c r="G17" i="2"/>
  <c r="F17" i="2"/>
  <c r="G67" i="2"/>
  <c r="F67" i="2"/>
  <c r="G34" i="2"/>
  <c r="F34" i="2"/>
  <c r="G52" i="2"/>
  <c r="F52" i="2"/>
  <c r="G103" i="2"/>
  <c r="F103" i="2"/>
  <c r="G58" i="2"/>
  <c r="F58" i="2"/>
  <c r="G69" i="2"/>
  <c r="F69" i="2"/>
  <c r="G7" i="2"/>
  <c r="F7" i="2"/>
  <c r="G27" i="2"/>
  <c r="F27" i="2"/>
  <c r="G43" i="2"/>
  <c r="F43" i="2"/>
  <c r="G73" i="2"/>
  <c r="F73" i="2"/>
  <c r="G26" i="2"/>
  <c r="F26" i="2"/>
  <c r="G48" i="2"/>
  <c r="F48" i="2"/>
  <c r="G8" i="2"/>
  <c r="F8" i="2"/>
  <c r="G87" i="2"/>
  <c r="F87" i="2"/>
  <c r="G13" i="2"/>
  <c r="F13" i="2"/>
  <c r="G20" i="2"/>
  <c r="F20" i="2"/>
  <c r="G64" i="2"/>
  <c r="F64" i="2"/>
  <c r="G47" i="2"/>
  <c r="F47" i="2"/>
  <c r="G10" i="2"/>
  <c r="F10" i="2"/>
  <c r="G70" i="2"/>
  <c r="F70" i="2"/>
  <c r="G92" i="2"/>
  <c r="F92" i="2"/>
  <c r="G49" i="2"/>
  <c r="F49" i="2"/>
  <c r="G36" i="2"/>
  <c r="F36" i="2"/>
  <c r="G68" i="2"/>
  <c r="F68" i="2"/>
  <c r="G77" i="2"/>
  <c r="F77" i="2"/>
  <c r="G40" i="2"/>
  <c r="F40" i="2"/>
  <c r="G32" i="2"/>
  <c r="F32" i="2"/>
  <c r="G57" i="2"/>
  <c r="F57" i="2"/>
  <c r="G46" i="2"/>
  <c r="F46" i="2"/>
  <c r="G12" i="2"/>
  <c r="F12" i="2"/>
  <c r="G25" i="2"/>
  <c r="F25" i="2"/>
  <c r="G42" i="2"/>
  <c r="F42" i="2"/>
  <c r="G85" i="2"/>
  <c r="F85" i="2"/>
  <c r="G51" i="2"/>
  <c r="F51" i="2"/>
  <c r="G28" i="2"/>
  <c r="F28" i="2"/>
  <c r="G14" i="2"/>
  <c r="F14" i="2"/>
  <c r="G81" i="2"/>
  <c r="F81" i="2"/>
</calcChain>
</file>

<file path=xl/sharedStrings.xml><?xml version="1.0" encoding="utf-8"?>
<sst xmlns="http://schemas.openxmlformats.org/spreadsheetml/2006/main" count="126" uniqueCount="68">
  <si>
    <t>Petroleum</t>
  </si>
  <si>
    <t>All other gas</t>
  </si>
  <si>
    <t>Black Coal for electricity</t>
  </si>
  <si>
    <t>Brown Coal for electricity</t>
  </si>
  <si>
    <t>Gas for electricity</t>
  </si>
  <si>
    <t>Mt CO2-e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</si>
  <si>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</si>
  <si>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</si>
  <si>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</si>
  <si>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</si>
  <si>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</si>
  <si>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Hydro</t>
  </si>
  <si>
    <t>Wind</t>
  </si>
  <si>
    <t>Grid solar</t>
  </si>
  <si>
    <t>Rooftop solar</t>
  </si>
  <si>
    <t>Biomass</t>
  </si>
  <si>
    <t>Moving annual shares of renewable generation in the NEM, 2008-21</t>
  </si>
  <si>
    <t>gas</t>
  </si>
  <si>
    <t>wind</t>
  </si>
  <si>
    <t>grid solar</t>
  </si>
  <si>
    <t>hydro</t>
  </si>
  <si>
    <t>black coal</t>
  </si>
  <si>
    <t>Total emissions (RH axis)</t>
  </si>
  <si>
    <t>oil</t>
  </si>
  <si>
    <t>Total state</t>
  </si>
  <si>
    <t>Total</t>
  </si>
  <si>
    <t>Off-grid</t>
  </si>
  <si>
    <t>NWIS</t>
  </si>
  <si>
    <t>Landfill gas</t>
  </si>
  <si>
    <t>SWIS</t>
  </si>
  <si>
    <t>EMISSIONS</t>
  </si>
  <si>
    <t>As generated</t>
  </si>
  <si>
    <t>Distributed solar</t>
  </si>
  <si>
    <t>GENERATION AND CONSUMPTION</t>
  </si>
  <si>
    <t>Emissions</t>
  </si>
  <si>
    <t>Renewables share (RH axis)</t>
  </si>
  <si>
    <t>Wind plus solar shares</t>
  </si>
  <si>
    <t>NSW price</t>
  </si>
  <si>
    <t>Qld price</t>
  </si>
  <si>
    <t>SA price</t>
  </si>
  <si>
    <t>SA alt price</t>
  </si>
  <si>
    <t>Vic price</t>
  </si>
  <si>
    <t>NSW share</t>
  </si>
  <si>
    <t>Qld share</t>
  </si>
  <si>
    <t>SA share</t>
  </si>
  <si>
    <t>Vic share</t>
  </si>
  <si>
    <t>Gas</t>
  </si>
  <si>
    <t>Consumption</t>
  </si>
  <si>
    <t>Bagasse</t>
  </si>
  <si>
    <t xml:space="preserve">Figure 4: Sent out generation in the NEM, 2000 to 2022
</t>
  </si>
  <si>
    <t xml:space="preserve">Figure 5: Sent out generation in South Australia, 2000 to 2022
</t>
  </si>
  <si>
    <t xml:space="preserve">Figure 6: Electricity system transition, Victoria </t>
  </si>
  <si>
    <t xml:space="preserve">Figure 7: Sent out generation in New South Wales, 2000 to 2022
</t>
  </si>
  <si>
    <t xml:space="preserve">Figure 8: Sent out generation in Queensland, 2000 to 2022
</t>
  </si>
  <si>
    <t xml:space="preserve">Figure 9: As generated generation in WA SWIS, 2013 to 2022
</t>
  </si>
  <si>
    <t xml:space="preserve">Figure 10: Volume weighted average monthly spot prices by state
</t>
  </si>
  <si>
    <t>Black coal</t>
  </si>
  <si>
    <t>Brown coal</t>
  </si>
  <si>
    <t>Renewable share (Rh Axis)</t>
  </si>
  <si>
    <t>Spot wholesale price (RH Axis)</t>
  </si>
  <si>
    <t>Spot wholesale price (RH axis)</t>
  </si>
  <si>
    <t>Spot wholesale Price (Rh Axis)</t>
  </si>
  <si>
    <t>All fossil fuels incl. LNG</t>
  </si>
  <si>
    <t>All fossil fuels excl. LNG</t>
  </si>
  <si>
    <t>Moving annual energy combustion emissions, 2011-21</t>
  </si>
  <si>
    <t>Figure 1:</t>
  </si>
  <si>
    <t>Figure 2:</t>
  </si>
  <si>
    <t>Figure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</si>
</sst>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  <numFmt numFmtId="166" formatCode="0.000"/>
    <numFmt numFmtId="167" formatCode="_-* #,##0_-;\-* #,##0_-;_-* &quot;-&quot;??_-;_-@_-"/>
    <numFmt numFmtId="168" formatCode="_-* #,##0.000_-;\-* #,##0.000_-;_-* &quot;-&quot;??_-;_-@_-"/>
    <numFmt numFmtId="169" formatCode="0.0%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Public Sans Light"/>
    </font>
    <font>
      <sz val="10"/>
      <color theme="1"/>
      <name val="Public Sans Light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0" fontId="3" fillId="0" borderId="0" xfId="0" applyFont="1"/>
    <xf numFmtId="2" fontId="0" fillId="0" borderId="0" xfId="0" applyNumberFormat="1"/>
    <xf numFmtId="4" fontId="0" fillId="0" borderId="0" xfId="0" applyNumberFormat="1"/>
    <xf numFmtId="0" fontId="6" fillId="0" borderId="0" xfId="0" applyFont="1" applyAlignment="1">
      <alignment horizontal="left"/>
    </xf>
    <xf numFmtId="166" fontId="0" fillId="0" borderId="0" xfId="0" applyNumberFormat="1"/>
    <xf numFmtId="43" fontId="0" fillId="0" borderId="0" xfId="0" applyNumberFormat="1"/>
    <xf numFmtId="9" fontId="0" fillId="0" borderId="0" xfId="2" applyFont="1"/>
    <xf numFmtId="167" fontId="0" fillId="0" borderId="0" xfId="0" applyNumberFormat="1"/>
    <xf numFmtId="0" fontId="6" fillId="0" borderId="0" xfId="0" applyFont="1"/>
    <xf numFmtId="169" fontId="0" fillId="0" borderId="0" xfId="2" applyNumberFormat="1" applyFont="1"/>
    <xf numFmtId="3" fontId="0" fillId="0" borderId="0" xfId="0" applyNumberFormat="1"/>
    <xf numFmtId="0" fontId="7" fillId="0" borderId="0" xfId="0" applyFont="1"/>
    <xf numFmtId="167" fontId="0" fillId="0" borderId="0" xfId="0" applyNumberFormat="1" applyAlignment="1">
      <alignment horizontal="center" vertical="top" wrapText="1"/>
    </xf>
    <xf numFmtId="169" fontId="0" fillId="0" borderId="0" xfId="0" applyNumberFormat="1"/>
    <xf numFmtId="169" fontId="0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0" fillId="0" borderId="0" xfId="0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top" wrapText="1"/>
    </xf>
    <xf numFmtId="2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166" fontId="9" fillId="0" borderId="0" xfId="0" applyNumberFormat="1" applyFont="1"/>
    <xf numFmtId="43" fontId="9" fillId="0" borderId="0" xfId="0" applyNumberFormat="1" applyFont="1"/>
    <xf numFmtId="2" fontId="9" fillId="0" borderId="0" xfId="0" applyNumberFormat="1" applyFont="1"/>
    <xf numFmtId="169" fontId="9" fillId="0" borderId="0" xfId="2" applyNumberFormat="1" applyFont="1" applyAlignment="1">
      <alignment horizontal="left"/>
    </xf>
    <xf numFmtId="167" fontId="9" fillId="0" borderId="0" xfId="0" applyNumberFormat="1" applyFont="1"/>
    <xf numFmtId="9" fontId="9" fillId="0" borderId="0" xfId="2" applyFont="1"/>
    <xf numFmtId="169" fontId="9" fillId="0" borderId="0" xfId="2" applyNumberFormat="1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166" fontId="1" fillId="0" borderId="0" xfId="0" applyNumberFormat="1" applyFont="1"/>
    <xf numFmtId="0" fontId="1" fillId="0" borderId="0" xfId="0" applyFont="1"/>
    <xf numFmtId="43" fontId="1" fillId="0" borderId="0" xfId="0" applyNumberFormat="1" applyFont="1"/>
    <xf numFmtId="2" fontId="1" fillId="0" borderId="0" xfId="0" applyNumberFormat="1" applyFont="1"/>
    <xf numFmtId="169" fontId="1" fillId="0" borderId="0" xfId="2" applyNumberFormat="1" applyFont="1" applyAlignment="1">
      <alignment horizontal="left"/>
    </xf>
    <xf numFmtId="169" fontId="1" fillId="0" borderId="0" xfId="2" applyNumberFormat="1" applyFont="1"/>
    <xf numFmtId="168" fontId="1" fillId="0" borderId="0" xfId="0" applyNumberFormat="1" applyFont="1"/>
    <xf numFmtId="9" fontId="1" fillId="0" borderId="0" xfId="2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10" fontId="1" fillId="0" borderId="0" xfId="0" applyNumberFormat="1" applyFont="1"/>
    <xf numFmtId="17" fontId="1" fillId="0" borderId="0" xfId="0" applyNumberFormat="1" applyFont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00FF"/>
      <color rgb="FF9966FF"/>
      <color rgb="FF663300"/>
      <color rgb="FF000000"/>
      <color rgb="FF000099"/>
      <color rgb="FF800000"/>
      <color rgb="FFFF6600"/>
      <color rgb="FF808000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del\neea%20v1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del\neea%20v10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Research\Electricity%20research\Transition\W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nitor%20texts\2023-03\V%20weighted%20prices\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Petroleum emissions"/>
      <sheetName val="International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>
        <row r="103">
          <cell r="CV103">
            <v>20.188635999999999</v>
          </cell>
          <cell r="DA103">
            <v>20.188635999999999</v>
          </cell>
        </row>
        <row r="104">
          <cell r="CV104">
            <v>19.795776</v>
          </cell>
          <cell r="DA104">
            <v>19.795776</v>
          </cell>
        </row>
        <row r="105">
          <cell r="CV105">
            <v>19.547684</v>
          </cell>
          <cell r="DA105">
            <v>19.547684</v>
          </cell>
        </row>
        <row r="106">
          <cell r="CV106">
            <v>19.406867999999999</v>
          </cell>
          <cell r="DA106">
            <v>19.406867999999999</v>
          </cell>
        </row>
        <row r="107">
          <cell r="CV107">
            <v>19.059664000000001</v>
          </cell>
          <cell r="DA107">
            <v>19.059664000000001</v>
          </cell>
        </row>
        <row r="108">
          <cell r="CV108">
            <v>18.592860000000002</v>
          </cell>
          <cell r="DA108">
            <v>18.592860000000002</v>
          </cell>
        </row>
        <row r="109">
          <cell r="CV109">
            <v>18.458075999999998</v>
          </cell>
          <cell r="DA109">
            <v>18.458075999999998</v>
          </cell>
        </row>
        <row r="110">
          <cell r="CV110">
            <v>18.350280000000001</v>
          </cell>
          <cell r="DA110">
            <v>18.350280000000001</v>
          </cell>
        </row>
        <row r="111">
          <cell r="CV111">
            <v>18.425887999999997</v>
          </cell>
          <cell r="DA111">
            <v>18.425887999999997</v>
          </cell>
        </row>
        <row r="112">
          <cell r="CV112">
            <v>18.084508</v>
          </cell>
          <cell r="DA112">
            <v>18.084508</v>
          </cell>
        </row>
        <row r="113">
          <cell r="CV113">
            <v>17.672355999999997</v>
          </cell>
          <cell r="DA113">
            <v>17.672355999999997</v>
          </cell>
        </row>
        <row r="114">
          <cell r="CV114">
            <v>17.452135999999999</v>
          </cell>
          <cell r="DA114">
            <v>17.452135999999999</v>
          </cell>
        </row>
        <row r="115">
          <cell r="CV115">
            <v>17.461911999999998</v>
          </cell>
          <cell r="DA115">
            <v>17.461911999999998</v>
          </cell>
        </row>
        <row r="116">
          <cell r="CV116">
            <v>17.644847999999996</v>
          </cell>
          <cell r="DA116">
            <v>17.644847999999996</v>
          </cell>
        </row>
        <row r="117">
          <cell r="CV117">
            <v>17.693259999999999</v>
          </cell>
          <cell r="DA117">
            <v>17.693259999999999</v>
          </cell>
        </row>
        <row r="118">
          <cell r="CV118">
            <v>17.797832</v>
          </cell>
          <cell r="DA118">
            <v>17.797832</v>
          </cell>
        </row>
        <row r="119">
          <cell r="CV119">
            <v>18.161988000000001</v>
          </cell>
          <cell r="DA119">
            <v>18.161988000000001</v>
          </cell>
        </row>
        <row r="120">
          <cell r="CV120">
            <v>18.441123999999995</v>
          </cell>
          <cell r="DA120">
            <v>18.441123999999995</v>
          </cell>
        </row>
        <row r="121">
          <cell r="CV121">
            <v>18.744543999999998</v>
          </cell>
          <cell r="DA121">
            <v>18.744543999999998</v>
          </cell>
        </row>
        <row r="122">
          <cell r="CV122">
            <v>19.084416000000001</v>
          </cell>
          <cell r="DA122">
            <v>19.084416000000001</v>
          </cell>
        </row>
        <row r="123">
          <cell r="CV123">
            <v>19.459076</v>
          </cell>
          <cell r="DA123">
            <v>19.459076</v>
          </cell>
        </row>
        <row r="124">
          <cell r="CV124">
            <v>19.604311999999997</v>
          </cell>
          <cell r="DA124">
            <v>19.669801423999996</v>
          </cell>
        </row>
        <row r="125">
          <cell r="CV125">
            <v>19.811323999999999</v>
          </cell>
          <cell r="DA125">
            <v>20.120436231999999</v>
          </cell>
        </row>
        <row r="126">
          <cell r="CV126">
            <v>19.994571999999998</v>
          </cell>
          <cell r="DA126">
            <v>20.620475511999999</v>
          </cell>
        </row>
        <row r="127">
          <cell r="CV127">
            <v>20.219472000000003</v>
          </cell>
          <cell r="DA127">
            <v>21.239695360000002</v>
          </cell>
        </row>
        <row r="128">
          <cell r="CV128">
            <v>20.494655999999999</v>
          </cell>
          <cell r="DA128">
            <v>21.856130191999998</v>
          </cell>
        </row>
        <row r="129">
          <cell r="CV129">
            <v>20.724963999999996</v>
          </cell>
          <cell r="DA129">
            <v>22.492841175999995</v>
          </cell>
        </row>
        <row r="130">
          <cell r="CV130">
            <v>20.871708000000002</v>
          </cell>
          <cell r="DA130">
            <v>23.052650504000002</v>
          </cell>
        </row>
        <row r="131">
          <cell r="CV131">
            <v>20.875035999999998</v>
          </cell>
          <cell r="DA131">
            <v>23.463647479999999</v>
          </cell>
        </row>
        <row r="132">
          <cell r="CV132">
            <v>21.107527999999995</v>
          </cell>
          <cell r="DA132">
            <v>24.123692839999993</v>
          </cell>
        </row>
        <row r="133">
          <cell r="CV133">
            <v>21.158019999999997</v>
          </cell>
          <cell r="DA133">
            <v>24.607276303999996</v>
          </cell>
        </row>
        <row r="134">
          <cell r="CV134">
            <v>21.240856000000004</v>
          </cell>
          <cell r="DA134">
            <v>25.149525648000004</v>
          </cell>
        </row>
        <row r="135">
          <cell r="CV135">
            <v>21.343347999999999</v>
          </cell>
          <cell r="DA135">
            <v>25.706415904</v>
          </cell>
        </row>
        <row r="136">
          <cell r="CV136">
            <v>22.018359999999998</v>
          </cell>
          <cell r="DA136">
            <v>26.807368223999998</v>
          </cell>
        </row>
        <row r="137">
          <cell r="CV137">
            <v>22.491455999999999</v>
          </cell>
          <cell r="DA137">
            <v>27.519780703999999</v>
          </cell>
        </row>
        <row r="138">
          <cell r="CV138">
            <v>22.768355999999997</v>
          </cell>
          <cell r="DA138">
            <v>27.981290687999994</v>
          </cell>
        </row>
        <row r="139">
          <cell r="CV139">
            <v>22.802727999999995</v>
          </cell>
          <cell r="DA139">
            <v>28.130501359999993</v>
          </cell>
        </row>
        <row r="140">
          <cell r="CV140">
            <v>22.817599999999999</v>
          </cell>
          <cell r="DA140">
            <v>28.253681663999998</v>
          </cell>
        </row>
        <row r="141">
          <cell r="CV141">
            <v>22.754731999999997</v>
          </cell>
          <cell r="DA141">
            <v>28.280156527999996</v>
          </cell>
        </row>
        <row r="142">
          <cell r="CV142">
            <v>22.576788000000001</v>
          </cell>
          <cell r="DA142">
            <v>28.15543796</v>
          </cell>
        </row>
        <row r="143">
          <cell r="CV143">
            <v>22.705696</v>
          </cell>
          <cell r="DA143">
            <v>28.384906783999998</v>
          </cell>
        </row>
        <row r="144">
          <cell r="CV144">
            <v>22.661911999999997</v>
          </cell>
          <cell r="DA144">
            <v>28.394182023999999</v>
          </cell>
        </row>
        <row r="145">
          <cell r="CV145">
            <v>22.640331999999997</v>
          </cell>
          <cell r="DA145">
            <v>28.435676775999998</v>
          </cell>
        </row>
        <row r="146">
          <cell r="CV146">
            <v>22.546315999999997</v>
          </cell>
          <cell r="DA146">
            <v>28.357312151999999</v>
          </cell>
        </row>
        <row r="147">
          <cell r="CV147">
            <v>22.569611999999999</v>
          </cell>
          <cell r="DA147">
            <v>28.420787511999997</v>
          </cell>
        </row>
        <row r="148">
          <cell r="CV148">
            <v>22.323183999999998</v>
          </cell>
          <cell r="DA148">
            <v>28.180317983999998</v>
          </cell>
        </row>
        <row r="149">
          <cell r="CV149">
            <v>22.200308</v>
          </cell>
          <cell r="DA149">
            <v>28.112275567999998</v>
          </cell>
        </row>
        <row r="150">
          <cell r="CV150">
            <v>22.289332000000002</v>
          </cell>
          <cell r="DA150">
            <v>28.255204431999999</v>
          </cell>
        </row>
        <row r="151">
          <cell r="CV151">
            <v>22.213619999999999</v>
          </cell>
          <cell r="DA151">
            <v>28.199352375999997</v>
          </cell>
        </row>
        <row r="152">
          <cell r="CV152">
            <v>22.061311999999997</v>
          </cell>
          <cell r="DA152">
            <v>28.062749519999997</v>
          </cell>
        </row>
        <row r="153">
          <cell r="CV153">
            <v>22.044463999999998</v>
          </cell>
          <cell r="DA153">
            <v>28.05504208</v>
          </cell>
        </row>
        <row r="154">
          <cell r="CV154">
            <v>22.045764000000002</v>
          </cell>
          <cell r="DA154">
            <v>28.077042760000001</v>
          </cell>
        </row>
        <row r="155">
          <cell r="CV155">
            <v>21.931676000000003</v>
          </cell>
          <cell r="DA155">
            <v>27.919392904000006</v>
          </cell>
        </row>
        <row r="156">
          <cell r="CV156">
            <v>21.860435999999996</v>
          </cell>
          <cell r="DA156">
            <v>27.842824983999996</v>
          </cell>
        </row>
        <row r="157">
          <cell r="CV157">
            <v>21.763975999999996</v>
          </cell>
          <cell r="DA157">
            <v>27.740807327999995</v>
          </cell>
        </row>
        <row r="158">
          <cell r="CV158">
            <v>21.729604000000002</v>
          </cell>
          <cell r="DA158">
            <v>27.738525048000003</v>
          </cell>
        </row>
        <row r="159">
          <cell r="CV159">
            <v>21.699236000000003</v>
          </cell>
          <cell r="DA159">
            <v>27.724888672000002</v>
          </cell>
        </row>
        <row r="160">
          <cell r="CV160">
            <v>21.599656</v>
          </cell>
          <cell r="DA160">
            <v>27.66363548</v>
          </cell>
        </row>
        <row r="161">
          <cell r="CV161">
            <v>21.481408000000002</v>
          </cell>
          <cell r="DA161">
            <v>27.527292104000001</v>
          </cell>
        </row>
        <row r="162">
          <cell r="CV162">
            <v>21.272107999999999</v>
          </cell>
          <cell r="DA162">
            <v>27.318456463999997</v>
          </cell>
        </row>
        <row r="163">
          <cell r="CV163">
            <v>21.18272</v>
          </cell>
          <cell r="DA163">
            <v>27.256837191999999</v>
          </cell>
        </row>
        <row r="164">
          <cell r="CV164">
            <v>21.175908</v>
          </cell>
          <cell r="DA164">
            <v>27.288439984</v>
          </cell>
        </row>
        <row r="165">
          <cell r="CV165">
            <v>21.197696000000001</v>
          </cell>
          <cell r="DA165">
            <v>27.353139735999999</v>
          </cell>
        </row>
        <row r="166">
          <cell r="CV166">
            <v>21.138779999999997</v>
          </cell>
          <cell r="DA166">
            <v>27.348172591999997</v>
          </cell>
        </row>
        <row r="167">
          <cell r="CV167">
            <v>20.944248000000002</v>
          </cell>
          <cell r="DA167">
            <v>27.220855480000001</v>
          </cell>
        </row>
        <row r="168">
          <cell r="CV168">
            <v>20.867391999999999</v>
          </cell>
          <cell r="DA168">
            <v>27.175673719999999</v>
          </cell>
        </row>
        <row r="169">
          <cell r="CV169">
            <v>20.492212000000002</v>
          </cell>
          <cell r="DA169">
            <v>26.834538640000002</v>
          </cell>
        </row>
        <row r="170">
          <cell r="CV170">
            <v>20.267311999999997</v>
          </cell>
          <cell r="DA170">
            <v>26.623730743999996</v>
          </cell>
        </row>
        <row r="171">
          <cell r="CV171">
            <v>20.002579999999998</v>
          </cell>
          <cell r="DA171">
            <v>26.387862383999998</v>
          </cell>
        </row>
        <row r="172">
          <cell r="CV172">
            <v>19.956403999999999</v>
          </cell>
          <cell r="DA172">
            <v>26.385781032000001</v>
          </cell>
        </row>
        <row r="173">
          <cell r="CV173">
            <v>19.917923999999999</v>
          </cell>
          <cell r="DA173">
            <v>26.379742688</v>
          </cell>
        </row>
        <row r="174">
          <cell r="CV174">
            <v>19.869875999999998</v>
          </cell>
          <cell r="DA174">
            <v>26.344994935999999</v>
          </cell>
        </row>
        <row r="175">
          <cell r="CV175">
            <v>19.849700000000002</v>
          </cell>
          <cell r="DA175">
            <v>26.347137544000002</v>
          </cell>
        </row>
        <row r="176">
          <cell r="CV176">
            <v>19.780383999999998</v>
          </cell>
          <cell r="DA176">
            <v>26.299367847999999</v>
          </cell>
        </row>
        <row r="177">
          <cell r="CV177">
            <v>19.755423999999998</v>
          </cell>
          <cell r="DA177">
            <v>26.278943911999995</v>
          </cell>
        </row>
        <row r="178">
          <cell r="CV178">
            <v>19.940647999999999</v>
          </cell>
          <cell r="DA178">
            <v>26.483499951999999</v>
          </cell>
        </row>
        <row r="179">
          <cell r="CV179">
            <v>19.696403999999998</v>
          </cell>
          <cell r="DA179">
            <v>26.093588663999995</v>
          </cell>
        </row>
        <row r="180">
          <cell r="CV180">
            <v>19.554911999999998</v>
          </cell>
          <cell r="DA180">
            <v>25.928844447999996</v>
          </cell>
        </row>
        <row r="181">
          <cell r="CV181">
            <v>19.603844000000002</v>
          </cell>
          <cell r="DA181">
            <v>25.952119336000003</v>
          </cell>
        </row>
        <row r="182">
          <cell r="CV182">
            <v>19.639620000000001</v>
          </cell>
          <cell r="DA182">
            <v>25.962379976000001</v>
          </cell>
        </row>
        <row r="183">
          <cell r="CV183">
            <v>19.711431999999999</v>
          </cell>
          <cell r="DA183">
            <v>26.027676272000001</v>
          </cell>
        </row>
        <row r="184">
          <cell r="CV184">
            <v>19.738887999999999</v>
          </cell>
          <cell r="DA184">
            <v>26.063383215999998</v>
          </cell>
        </row>
        <row r="185">
          <cell r="CV185">
            <v>19.725263999999999</v>
          </cell>
          <cell r="DA185">
            <v>26.095462015999999</v>
          </cell>
        </row>
        <row r="186">
          <cell r="CV186">
            <v>19.89442</v>
          </cell>
          <cell r="DA186">
            <v>26.287039272000001</v>
          </cell>
        </row>
        <row r="187">
          <cell r="CV187">
            <v>20.100547999999996</v>
          </cell>
          <cell r="DA187">
            <v>26.503397855999999</v>
          </cell>
        </row>
        <row r="188">
          <cell r="CV188">
            <v>20.340267999999998</v>
          </cell>
          <cell r="DA188">
            <v>26.808876120000001</v>
          </cell>
        </row>
        <row r="189">
          <cell r="CV189">
            <v>20.572915999999999</v>
          </cell>
          <cell r="DA189">
            <v>27.084396767999998</v>
          </cell>
        </row>
        <row r="190">
          <cell r="CV190">
            <v>20.805563999999997</v>
          </cell>
          <cell r="DA190">
            <v>27.334514479999996</v>
          </cell>
        </row>
        <row r="191">
          <cell r="CV191">
            <v>21.418644</v>
          </cell>
          <cell r="DA191">
            <v>28.110628832</v>
          </cell>
        </row>
        <row r="192">
          <cell r="CV192">
            <v>21.668868</v>
          </cell>
          <cell r="DA192">
            <v>28.417035503999998</v>
          </cell>
        </row>
        <row r="193">
          <cell r="CV193">
            <v>21.969011999999996</v>
          </cell>
          <cell r="DA193">
            <v>28.775762183999994</v>
          </cell>
        </row>
        <row r="194">
          <cell r="CV194">
            <v>21.975771999999999</v>
          </cell>
          <cell r="DA194">
            <v>28.848280447999997</v>
          </cell>
        </row>
        <row r="195">
          <cell r="CV195">
            <v>22.135932</v>
          </cell>
          <cell r="DA195">
            <v>29.067096448000001</v>
          </cell>
        </row>
        <row r="196">
          <cell r="CV196">
            <v>22.349860000000003</v>
          </cell>
          <cell r="DA196">
            <v>29.296910448000002</v>
          </cell>
        </row>
        <row r="197">
          <cell r="CV197">
            <v>22.678811999999997</v>
          </cell>
          <cell r="DA197">
            <v>29.636234783999996</v>
          </cell>
        </row>
        <row r="198">
          <cell r="CV198">
            <v>22.716460000000001</v>
          </cell>
          <cell r="DA198">
            <v>29.668012296000001</v>
          </cell>
        </row>
        <row r="199">
          <cell r="CV199">
            <v>22.63768</v>
          </cell>
          <cell r="DA199">
            <v>29.586392367999998</v>
          </cell>
        </row>
        <row r="200">
          <cell r="CV200">
            <v>22.608611999999994</v>
          </cell>
          <cell r="DA200">
            <v>29.512007719999993</v>
          </cell>
        </row>
        <row r="201">
          <cell r="CV201">
            <v>22.620415999999999</v>
          </cell>
          <cell r="DA201">
            <v>29.529877727999995</v>
          </cell>
        </row>
        <row r="202">
          <cell r="CV202">
            <v>22.469356000000001</v>
          </cell>
          <cell r="DA202">
            <v>29.389248720000001</v>
          </cell>
        </row>
        <row r="203">
          <cell r="CV203">
            <v>22.415171999999998</v>
          </cell>
          <cell r="DA203">
            <v>29.356127111999999</v>
          </cell>
        </row>
        <row r="204">
          <cell r="CV204">
            <v>22.422348000000003</v>
          </cell>
          <cell r="DA204">
            <v>29.302501280000001</v>
          </cell>
        </row>
      </sheetData>
      <sheetData sheetId="11"/>
      <sheetData sheetId="12"/>
      <sheetData sheetId="13"/>
      <sheetData sheetId="14">
        <row r="5">
          <cell r="FB5" t="str">
            <v>All other gas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FE4" t="str">
            <v>Grid solar</v>
          </cell>
        </row>
        <row r="250">
          <cell r="DP250">
            <v>102.6406975164729</v>
          </cell>
          <cell r="DQ250">
            <v>31.459545269162454</v>
          </cell>
          <cell r="DR250">
            <v>14.889966280934253</v>
          </cell>
          <cell r="DT250">
            <v>14.378861540528725</v>
          </cell>
          <cell r="DU250">
            <v>15.501529402271547</v>
          </cell>
          <cell r="DW250">
            <v>3.3995998693449998</v>
          </cell>
        </row>
      </sheetData>
      <sheetData sheetId="29">
        <row r="238">
          <cell r="EA238">
            <v>335.367625938125</v>
          </cell>
        </row>
      </sheetData>
      <sheetData sheetId="30">
        <row r="245">
          <cell r="AB245">
            <v>6892.6967052948139</v>
          </cell>
        </row>
      </sheetData>
      <sheetData sheetId="31"/>
      <sheetData sheetId="32">
        <row r="3">
          <cell r="CL3" t="str">
            <v>Gas</v>
          </cell>
        </row>
      </sheetData>
      <sheetData sheetId="33">
        <row r="4">
          <cell r="DQ4" t="str">
            <v>Total demand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Petroleum emissions"/>
      <sheetName val="International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FB4" t="str">
            <v>Hydro</v>
          </cell>
          <cell r="FC4" t="str">
            <v>Biomass</v>
          </cell>
          <cell r="FD4" t="str">
            <v>Wind</v>
          </cell>
          <cell r="FE4" t="str">
            <v>Grid solar</v>
          </cell>
          <cell r="FG4" t="str">
            <v>Small solar</v>
          </cell>
        </row>
      </sheetData>
      <sheetData sheetId="29"/>
      <sheetData sheetId="30">
        <row r="118">
          <cell r="AJ118">
            <v>166.84154402999968</v>
          </cell>
        </row>
        <row r="130">
          <cell r="AJ130">
            <v>268.56939007999949</v>
          </cell>
        </row>
        <row r="142">
          <cell r="AJ142">
            <v>292.87831775499933</v>
          </cell>
        </row>
        <row r="154">
          <cell r="AJ154">
            <v>193.13900568499969</v>
          </cell>
        </row>
        <row r="166">
          <cell r="AJ166">
            <v>386.23208011000003</v>
          </cell>
        </row>
        <row r="178">
          <cell r="AJ178">
            <v>385.56826817500001</v>
          </cell>
        </row>
        <row r="190">
          <cell r="AJ190">
            <v>308.0825055250001</v>
          </cell>
        </row>
        <row r="202">
          <cell r="AJ202">
            <v>363.44377435499996</v>
          </cell>
        </row>
        <row r="214">
          <cell r="AJ214">
            <v>320.94382527500005</v>
          </cell>
        </row>
        <row r="226">
          <cell r="AJ226">
            <v>327.70031073500002</v>
          </cell>
        </row>
        <row r="238">
          <cell r="AJ238">
            <v>330.46</v>
          </cell>
        </row>
        <row r="250">
          <cell r="AJ250">
            <v>257.86300000000006</v>
          </cell>
        </row>
        <row r="262">
          <cell r="AE262">
            <v>44640.380527589296</v>
          </cell>
          <cell r="AF262">
            <v>6295.0879842685481</v>
          </cell>
          <cell r="AJ262">
            <v>206.46099999999998</v>
          </cell>
        </row>
        <row r="274">
          <cell r="AE274">
            <v>42553.356203390227</v>
          </cell>
          <cell r="AF274">
            <v>5705.6548844245499</v>
          </cell>
          <cell r="AH274">
            <v>627.25518326179917</v>
          </cell>
          <cell r="AI274">
            <v>1576.5742405017004</v>
          </cell>
          <cell r="AJ274">
            <v>181.17789999999999</v>
          </cell>
          <cell r="AK274">
            <v>3153.0776549900002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20-21"/>
      <sheetName val="2019-20"/>
      <sheetName val="2018-19"/>
      <sheetName val="2017-18"/>
      <sheetName val="2016-17"/>
      <sheetName val="2015-16"/>
      <sheetName val="2014-15"/>
      <sheetName val="2013-14"/>
      <sheetName val="2012-13"/>
    </sheetNames>
    <sheetDataSet>
      <sheetData sheetId="0"/>
      <sheetData sheetId="1">
        <row r="7">
          <cell r="F7">
            <v>6686960</v>
          </cell>
        </row>
        <row r="26">
          <cell r="F26">
            <v>4092590</v>
          </cell>
        </row>
        <row r="90">
          <cell r="F90">
            <v>1692376</v>
          </cell>
        </row>
        <row r="121">
          <cell r="F121">
            <v>44356</v>
          </cell>
        </row>
        <row r="139">
          <cell r="F139">
            <v>1326508</v>
          </cell>
        </row>
      </sheetData>
      <sheetData sheetId="2">
        <row r="3">
          <cell r="F3">
            <v>145796</v>
          </cell>
        </row>
        <row r="4">
          <cell r="F4">
            <v>70699</v>
          </cell>
        </row>
        <row r="5">
          <cell r="F5">
            <v>281161</v>
          </cell>
        </row>
        <row r="6">
          <cell r="F6">
            <v>396684</v>
          </cell>
        </row>
        <row r="7">
          <cell r="F7">
            <v>242484</v>
          </cell>
        </row>
        <row r="8">
          <cell r="F8">
            <v>206795</v>
          </cell>
        </row>
        <row r="9">
          <cell r="F9">
            <v>322793</v>
          </cell>
        </row>
        <row r="16">
          <cell r="F16">
            <v>1412</v>
          </cell>
        </row>
        <row r="17">
          <cell r="F17">
            <v>1368</v>
          </cell>
        </row>
        <row r="18">
          <cell r="F18">
            <v>2226</v>
          </cell>
        </row>
        <row r="19">
          <cell r="F19">
            <v>1840</v>
          </cell>
        </row>
        <row r="20">
          <cell r="F20">
            <v>1948</v>
          </cell>
        </row>
        <row r="21">
          <cell r="F21">
            <v>1613</v>
          </cell>
        </row>
        <row r="22">
          <cell r="F22">
            <v>2289</v>
          </cell>
        </row>
        <row r="23">
          <cell r="F23">
            <v>2132</v>
          </cell>
        </row>
        <row r="24">
          <cell r="F24">
            <v>1309</v>
          </cell>
        </row>
        <row r="25">
          <cell r="F25">
            <v>571</v>
          </cell>
        </row>
        <row r="26">
          <cell r="F26">
            <v>2240</v>
          </cell>
        </row>
        <row r="27">
          <cell r="F27">
            <v>1684</v>
          </cell>
        </row>
        <row r="28">
          <cell r="F28">
            <v>190</v>
          </cell>
        </row>
        <row r="29">
          <cell r="F29">
            <v>3005</v>
          </cell>
        </row>
        <row r="30">
          <cell r="F30">
            <v>1943</v>
          </cell>
        </row>
        <row r="31">
          <cell r="F31">
            <v>1154</v>
          </cell>
        </row>
        <row r="32">
          <cell r="F32">
            <v>4295</v>
          </cell>
        </row>
        <row r="33">
          <cell r="F33">
            <v>569</v>
          </cell>
        </row>
        <row r="34">
          <cell r="F34">
            <v>2506</v>
          </cell>
        </row>
        <row r="35">
          <cell r="F35">
            <v>667</v>
          </cell>
        </row>
        <row r="36">
          <cell r="F36">
            <v>752</v>
          </cell>
        </row>
        <row r="37">
          <cell r="F37">
            <v>481</v>
          </cell>
        </row>
        <row r="38">
          <cell r="F38">
            <v>2060</v>
          </cell>
        </row>
        <row r="39">
          <cell r="F39">
            <v>1781</v>
          </cell>
        </row>
        <row r="40">
          <cell r="F40">
            <v>97</v>
          </cell>
        </row>
        <row r="41">
          <cell r="F41">
            <v>857</v>
          </cell>
        </row>
        <row r="42">
          <cell r="F42">
            <v>1091</v>
          </cell>
        </row>
        <row r="45">
          <cell r="F45">
            <v>79069</v>
          </cell>
        </row>
        <row r="46">
          <cell r="F46">
            <v>24936</v>
          </cell>
        </row>
        <row r="47">
          <cell r="F47">
            <v>20623</v>
          </cell>
        </row>
        <row r="48">
          <cell r="F48">
            <v>53217</v>
          </cell>
        </row>
        <row r="49">
          <cell r="F49">
            <v>17371</v>
          </cell>
        </row>
        <row r="50">
          <cell r="F50">
            <v>9623</v>
          </cell>
        </row>
        <row r="51">
          <cell r="F51">
            <v>7824</v>
          </cell>
        </row>
        <row r="52">
          <cell r="F52">
            <v>162075</v>
          </cell>
        </row>
        <row r="53">
          <cell r="F53">
            <v>6577</v>
          </cell>
        </row>
        <row r="54">
          <cell r="F54">
            <v>199198</v>
          </cell>
        </row>
        <row r="55">
          <cell r="F55">
            <v>2469</v>
          </cell>
        </row>
        <row r="56">
          <cell r="F56">
            <v>187289</v>
          </cell>
        </row>
        <row r="57">
          <cell r="F57">
            <v>8818</v>
          </cell>
        </row>
        <row r="58">
          <cell r="F58">
            <v>185244</v>
          </cell>
        </row>
        <row r="59">
          <cell r="F59">
            <v>315226</v>
          </cell>
        </row>
        <row r="60">
          <cell r="F60">
            <v>22904</v>
          </cell>
        </row>
        <row r="63">
          <cell r="F63">
            <v>23</v>
          </cell>
        </row>
        <row r="65">
          <cell r="F65">
            <v>4</v>
          </cell>
        </row>
        <row r="66">
          <cell r="F66">
            <v>0</v>
          </cell>
        </row>
        <row r="67">
          <cell r="F67">
            <v>1</v>
          </cell>
        </row>
        <row r="72">
          <cell r="F72">
            <v>1469272</v>
          </cell>
        </row>
        <row r="73">
          <cell r="F73">
            <v>1434244</v>
          </cell>
        </row>
        <row r="74">
          <cell r="F74">
            <v>890846</v>
          </cell>
        </row>
        <row r="75">
          <cell r="F75">
            <v>3588105</v>
          </cell>
        </row>
        <row r="78">
          <cell r="F78">
            <v>3</v>
          </cell>
        </row>
        <row r="79">
          <cell r="F79">
            <v>100</v>
          </cell>
        </row>
        <row r="82">
          <cell r="F82">
            <v>1340502</v>
          </cell>
        </row>
        <row r="83">
          <cell r="F83">
            <v>85776</v>
          </cell>
        </row>
        <row r="84">
          <cell r="F84">
            <v>3314</v>
          </cell>
        </row>
        <row r="85">
          <cell r="F85">
            <v>159388</v>
          </cell>
        </row>
        <row r="86">
          <cell r="F86">
            <v>157625</v>
          </cell>
        </row>
        <row r="87">
          <cell r="F87">
            <v>44613</v>
          </cell>
        </row>
        <row r="88">
          <cell r="F88">
            <v>483092</v>
          </cell>
        </row>
        <row r="89">
          <cell r="F89">
            <v>664160</v>
          </cell>
        </row>
        <row r="90">
          <cell r="F90">
            <v>428789</v>
          </cell>
        </row>
        <row r="91">
          <cell r="F91">
            <v>71151</v>
          </cell>
        </row>
        <row r="92">
          <cell r="F92">
            <v>6961</v>
          </cell>
        </row>
        <row r="93">
          <cell r="F93">
            <v>254037</v>
          </cell>
        </row>
        <row r="94">
          <cell r="F94">
            <v>160536</v>
          </cell>
        </row>
        <row r="95">
          <cell r="F95">
            <v>433023</v>
          </cell>
        </row>
        <row r="96">
          <cell r="F96">
            <v>435585</v>
          </cell>
        </row>
        <row r="99">
          <cell r="F99">
            <v>1114</v>
          </cell>
        </row>
        <row r="100">
          <cell r="F100">
            <v>1443</v>
          </cell>
        </row>
        <row r="101">
          <cell r="F101">
            <v>1342</v>
          </cell>
        </row>
        <row r="102">
          <cell r="F102">
            <v>1837</v>
          </cell>
        </row>
        <row r="103">
          <cell r="F103">
            <v>5736</v>
          </cell>
        </row>
        <row r="105">
          <cell r="F105">
            <v>16</v>
          </cell>
        </row>
        <row r="106">
          <cell r="F106">
            <v>11</v>
          </cell>
        </row>
        <row r="109">
          <cell r="F109">
            <v>12</v>
          </cell>
        </row>
        <row r="110">
          <cell r="F110">
            <v>67</v>
          </cell>
        </row>
        <row r="111">
          <cell r="F111">
            <v>90</v>
          </cell>
        </row>
        <row r="112">
          <cell r="F112">
            <v>48</v>
          </cell>
        </row>
        <row r="113">
          <cell r="F113">
            <v>214</v>
          </cell>
        </row>
        <row r="114">
          <cell r="F114">
            <v>79</v>
          </cell>
        </row>
        <row r="115">
          <cell r="F115">
            <v>0</v>
          </cell>
        </row>
        <row r="116">
          <cell r="F116">
            <v>63</v>
          </cell>
        </row>
      </sheetData>
      <sheetData sheetId="3">
        <row r="3">
          <cell r="F3">
            <v>157571</v>
          </cell>
        </row>
        <row r="4">
          <cell r="F4">
            <v>59648</v>
          </cell>
        </row>
        <row r="5">
          <cell r="F5">
            <v>225741</v>
          </cell>
        </row>
        <row r="6">
          <cell r="F6">
            <v>387531</v>
          </cell>
        </row>
        <row r="7">
          <cell r="F7">
            <v>240129</v>
          </cell>
        </row>
        <row r="8">
          <cell r="F8">
            <v>229903</v>
          </cell>
        </row>
        <row r="9">
          <cell r="F9">
            <v>320417</v>
          </cell>
        </row>
        <row r="10">
          <cell r="F10">
            <v>0</v>
          </cell>
        </row>
        <row r="15">
          <cell r="F15">
            <v>1291</v>
          </cell>
        </row>
        <row r="16">
          <cell r="F16">
            <v>1239</v>
          </cell>
        </row>
        <row r="17">
          <cell r="F17">
            <v>2196</v>
          </cell>
        </row>
        <row r="18">
          <cell r="F18">
            <v>1737</v>
          </cell>
        </row>
        <row r="19">
          <cell r="F19">
            <v>2051</v>
          </cell>
        </row>
        <row r="20">
          <cell r="F20">
            <v>1696</v>
          </cell>
        </row>
        <row r="21">
          <cell r="F21">
            <v>2379</v>
          </cell>
        </row>
        <row r="22">
          <cell r="F22">
            <v>2513</v>
          </cell>
        </row>
        <row r="23">
          <cell r="F23">
            <v>1282</v>
          </cell>
        </row>
        <row r="24">
          <cell r="F24">
            <v>591</v>
          </cell>
        </row>
        <row r="25">
          <cell r="F25">
            <v>2138</v>
          </cell>
        </row>
        <row r="26">
          <cell r="F26">
            <v>1453</v>
          </cell>
        </row>
        <row r="27">
          <cell r="F27">
            <v>162</v>
          </cell>
        </row>
        <row r="28">
          <cell r="F28">
            <v>2748</v>
          </cell>
        </row>
        <row r="29">
          <cell r="F29">
            <v>2053</v>
          </cell>
        </row>
        <row r="30">
          <cell r="F30">
            <v>1208</v>
          </cell>
        </row>
        <row r="31">
          <cell r="F31">
            <v>4359</v>
          </cell>
        </row>
        <row r="32">
          <cell r="F32">
            <v>562</v>
          </cell>
        </row>
        <row r="33">
          <cell r="F33">
            <v>2149</v>
          </cell>
        </row>
        <row r="34">
          <cell r="F34">
            <v>2602</v>
          </cell>
        </row>
        <row r="35">
          <cell r="F35">
            <v>715</v>
          </cell>
        </row>
        <row r="36">
          <cell r="F36">
            <v>502</v>
          </cell>
        </row>
        <row r="37">
          <cell r="F37">
            <v>2109</v>
          </cell>
        </row>
        <row r="38">
          <cell r="F38">
            <v>1792</v>
          </cell>
        </row>
        <row r="39">
          <cell r="F39">
            <v>40</v>
          </cell>
        </row>
        <row r="40">
          <cell r="F40">
            <v>752</v>
          </cell>
        </row>
        <row r="41">
          <cell r="F41">
            <v>1003</v>
          </cell>
        </row>
        <row r="42">
          <cell r="F42">
            <v>76019</v>
          </cell>
        </row>
        <row r="43">
          <cell r="F43">
            <v>24722</v>
          </cell>
        </row>
        <row r="44">
          <cell r="F44">
            <v>20497</v>
          </cell>
        </row>
        <row r="45">
          <cell r="F45">
            <v>51930</v>
          </cell>
        </row>
        <row r="46">
          <cell r="F46">
            <v>17269</v>
          </cell>
        </row>
        <row r="47">
          <cell r="F47">
            <v>10069</v>
          </cell>
        </row>
        <row r="48">
          <cell r="F48">
            <v>8201</v>
          </cell>
        </row>
        <row r="49">
          <cell r="F49">
            <v>169412</v>
          </cell>
        </row>
        <row r="50">
          <cell r="F50">
            <v>6247</v>
          </cell>
        </row>
        <row r="51">
          <cell r="F51">
            <v>221404</v>
          </cell>
        </row>
        <row r="52">
          <cell r="F52">
            <v>2411</v>
          </cell>
        </row>
        <row r="53">
          <cell r="F53">
            <v>191945</v>
          </cell>
        </row>
        <row r="54">
          <cell r="F54">
            <v>9242</v>
          </cell>
        </row>
        <row r="55">
          <cell r="F55">
            <v>182117</v>
          </cell>
        </row>
        <row r="56">
          <cell r="F56">
            <v>307802</v>
          </cell>
        </row>
        <row r="57">
          <cell r="F57">
            <v>19753</v>
          </cell>
        </row>
        <row r="58">
          <cell r="F58">
            <v>30</v>
          </cell>
        </row>
        <row r="59">
          <cell r="F59">
            <v>4</v>
          </cell>
        </row>
        <row r="60">
          <cell r="F60">
            <v>0</v>
          </cell>
        </row>
        <row r="61">
          <cell r="F61">
            <v>1</v>
          </cell>
        </row>
        <row r="66">
          <cell r="F66">
            <v>1507587</v>
          </cell>
        </row>
        <row r="67">
          <cell r="F67">
            <v>1442624</v>
          </cell>
        </row>
        <row r="68">
          <cell r="F68">
            <v>1435225</v>
          </cell>
        </row>
        <row r="69">
          <cell r="F69">
            <v>3528550</v>
          </cell>
        </row>
        <row r="70">
          <cell r="F70">
            <v>4</v>
          </cell>
        </row>
        <row r="71">
          <cell r="F71">
            <v>187</v>
          </cell>
        </row>
        <row r="72">
          <cell r="F72">
            <v>1416332</v>
          </cell>
        </row>
        <row r="73">
          <cell r="F73">
            <v>37334</v>
          </cell>
        </row>
        <row r="74">
          <cell r="F74">
            <v>2998</v>
          </cell>
        </row>
        <row r="75">
          <cell r="F75">
            <v>153301</v>
          </cell>
        </row>
        <row r="76">
          <cell r="F76">
            <v>152822</v>
          </cell>
        </row>
        <row r="77">
          <cell r="F77">
            <v>32427</v>
          </cell>
        </row>
        <row r="78">
          <cell r="F78">
            <v>444053</v>
          </cell>
        </row>
        <row r="79">
          <cell r="F79">
            <v>793003</v>
          </cell>
        </row>
        <row r="80">
          <cell r="F80">
            <v>463481</v>
          </cell>
        </row>
        <row r="81">
          <cell r="F81">
            <v>61160</v>
          </cell>
        </row>
        <row r="82">
          <cell r="F82">
            <v>4294</v>
          </cell>
        </row>
        <row r="83">
          <cell r="F83">
            <v>112916</v>
          </cell>
        </row>
        <row r="84">
          <cell r="F84">
            <v>99889</v>
          </cell>
        </row>
        <row r="85">
          <cell r="F85">
            <v>428939</v>
          </cell>
        </row>
        <row r="86">
          <cell r="F86">
            <v>300025</v>
          </cell>
        </row>
        <row r="87">
          <cell r="F87">
            <v>1270</v>
          </cell>
        </row>
        <row r="88">
          <cell r="F88">
            <v>965</v>
          </cell>
        </row>
        <row r="89">
          <cell r="F89">
            <v>184</v>
          </cell>
        </row>
        <row r="90">
          <cell r="F90">
            <v>1674</v>
          </cell>
        </row>
        <row r="91">
          <cell r="F91">
            <v>1814</v>
          </cell>
        </row>
        <row r="92">
          <cell r="F92">
            <v>27</v>
          </cell>
        </row>
        <row r="93">
          <cell r="F93">
            <v>12</v>
          </cell>
        </row>
        <row r="94">
          <cell r="F94">
            <v>12</v>
          </cell>
        </row>
        <row r="95">
          <cell r="F95">
            <v>77</v>
          </cell>
        </row>
        <row r="96">
          <cell r="F96">
            <v>96</v>
          </cell>
        </row>
        <row r="97">
          <cell r="F97">
            <v>13</v>
          </cell>
        </row>
        <row r="98">
          <cell r="F98">
            <v>310</v>
          </cell>
        </row>
        <row r="99">
          <cell r="F99">
            <v>257</v>
          </cell>
        </row>
        <row r="100">
          <cell r="F100">
            <v>0</v>
          </cell>
        </row>
        <row r="101">
          <cell r="F101">
            <v>72</v>
          </cell>
        </row>
      </sheetData>
      <sheetData sheetId="4">
        <row r="3">
          <cell r="F3">
            <v>94474</v>
          </cell>
        </row>
        <row r="4">
          <cell r="F4">
            <v>63575</v>
          </cell>
        </row>
        <row r="5">
          <cell r="F5">
            <v>278826</v>
          </cell>
        </row>
        <row r="6">
          <cell r="F6">
            <v>400838</v>
          </cell>
        </row>
        <row r="7">
          <cell r="F7">
            <v>243391</v>
          </cell>
        </row>
        <row r="8">
          <cell r="F8">
            <v>330538</v>
          </cell>
        </row>
        <row r="9">
          <cell r="F9">
            <v>330538</v>
          </cell>
        </row>
        <row r="10">
          <cell r="F10">
            <v>330538</v>
          </cell>
        </row>
        <row r="13">
          <cell r="F13">
            <v>1420</v>
          </cell>
        </row>
        <row r="14">
          <cell r="F14">
            <v>1263</v>
          </cell>
        </row>
        <row r="15">
          <cell r="F15">
            <v>2117</v>
          </cell>
        </row>
        <row r="16">
          <cell r="F16">
            <v>1735</v>
          </cell>
        </row>
        <row r="17">
          <cell r="F17">
            <v>1981</v>
          </cell>
        </row>
        <row r="18">
          <cell r="F18">
            <v>2060</v>
          </cell>
        </row>
        <row r="19">
          <cell r="F19">
            <v>2674</v>
          </cell>
        </row>
        <row r="20">
          <cell r="F20">
            <v>1390</v>
          </cell>
        </row>
        <row r="21">
          <cell r="F21">
            <v>586</v>
          </cell>
        </row>
        <row r="22">
          <cell r="F22">
            <v>1434</v>
          </cell>
        </row>
        <row r="23">
          <cell r="F23">
            <v>213</v>
          </cell>
        </row>
        <row r="24">
          <cell r="F24">
            <v>3064</v>
          </cell>
        </row>
        <row r="25">
          <cell r="F25">
            <v>2065</v>
          </cell>
        </row>
        <row r="26">
          <cell r="F26">
            <v>1091</v>
          </cell>
        </row>
        <row r="27">
          <cell r="F27">
            <v>4610</v>
          </cell>
        </row>
        <row r="28">
          <cell r="F28">
            <v>538</v>
          </cell>
        </row>
        <row r="29">
          <cell r="F29">
            <v>2397</v>
          </cell>
        </row>
        <row r="30">
          <cell r="F30">
            <v>3213</v>
          </cell>
        </row>
        <row r="31">
          <cell r="F31">
            <v>620</v>
          </cell>
        </row>
        <row r="32">
          <cell r="F32">
            <v>528</v>
          </cell>
        </row>
        <row r="33">
          <cell r="F33">
            <v>1976</v>
          </cell>
        </row>
        <row r="34">
          <cell r="F34">
            <v>1706</v>
          </cell>
        </row>
        <row r="35">
          <cell r="F35">
            <v>113</v>
          </cell>
        </row>
        <row r="36">
          <cell r="F36">
            <v>760</v>
          </cell>
        </row>
        <row r="37">
          <cell r="F37">
            <v>966</v>
          </cell>
        </row>
        <row r="38">
          <cell r="F38">
            <v>77494</v>
          </cell>
        </row>
        <row r="39">
          <cell r="F39">
            <v>22422</v>
          </cell>
        </row>
        <row r="40">
          <cell r="F40">
            <v>19928</v>
          </cell>
        </row>
        <row r="41">
          <cell r="F41">
            <v>55006</v>
          </cell>
        </row>
        <row r="42">
          <cell r="F42">
            <v>17343</v>
          </cell>
        </row>
        <row r="43">
          <cell r="F43">
            <v>9437</v>
          </cell>
        </row>
        <row r="44">
          <cell r="F44">
            <v>7253</v>
          </cell>
        </row>
        <row r="45">
          <cell r="F45">
            <v>169107</v>
          </cell>
        </row>
        <row r="46">
          <cell r="F46">
            <v>6248</v>
          </cell>
        </row>
        <row r="47">
          <cell r="F47">
            <v>222682</v>
          </cell>
        </row>
        <row r="48">
          <cell r="F48">
            <v>2140</v>
          </cell>
        </row>
        <row r="49">
          <cell r="F49">
            <v>188790</v>
          </cell>
        </row>
        <row r="50">
          <cell r="F50">
            <v>8704</v>
          </cell>
        </row>
        <row r="51">
          <cell r="F51">
            <v>4299</v>
          </cell>
        </row>
        <row r="52">
          <cell r="F52">
            <v>115169</v>
          </cell>
        </row>
        <row r="53">
          <cell r="F53">
            <v>58143</v>
          </cell>
        </row>
        <row r="54">
          <cell r="F54">
            <v>208477</v>
          </cell>
        </row>
        <row r="55">
          <cell r="F55">
            <v>309875</v>
          </cell>
        </row>
        <row r="56">
          <cell r="F56">
            <v>28078</v>
          </cell>
        </row>
        <row r="57">
          <cell r="F57">
            <v>29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1</v>
          </cell>
        </row>
        <row r="65">
          <cell r="F65">
            <v>1440940</v>
          </cell>
        </row>
        <row r="66">
          <cell r="F66">
            <v>1521195</v>
          </cell>
        </row>
        <row r="67">
          <cell r="F67">
            <v>1842676</v>
          </cell>
        </row>
        <row r="68">
          <cell r="F68">
            <v>3979427</v>
          </cell>
        </row>
        <row r="69">
          <cell r="F69">
            <v>4</v>
          </cell>
        </row>
        <row r="70">
          <cell r="F70">
            <v>146</v>
          </cell>
        </row>
        <row r="71">
          <cell r="F71">
            <v>1410220</v>
          </cell>
        </row>
        <row r="72">
          <cell r="F72">
            <v>45893</v>
          </cell>
        </row>
        <row r="73">
          <cell r="F73">
            <v>1402</v>
          </cell>
        </row>
        <row r="74">
          <cell r="F74">
            <v>148040</v>
          </cell>
        </row>
        <row r="75">
          <cell r="F75">
            <v>148433</v>
          </cell>
        </row>
        <row r="76">
          <cell r="F76">
            <v>49896</v>
          </cell>
        </row>
        <row r="77">
          <cell r="F77">
            <v>454837</v>
          </cell>
        </row>
        <row r="78">
          <cell r="F78">
            <v>810842</v>
          </cell>
        </row>
        <row r="79">
          <cell r="F79">
            <v>429463</v>
          </cell>
        </row>
        <row r="80">
          <cell r="F80">
            <v>68632</v>
          </cell>
        </row>
        <row r="81">
          <cell r="F81">
            <v>15542</v>
          </cell>
        </row>
        <row r="82">
          <cell r="F82">
            <v>154221</v>
          </cell>
        </row>
        <row r="83">
          <cell r="F83">
            <v>92650</v>
          </cell>
        </row>
        <row r="84">
          <cell r="F84">
            <v>446643</v>
          </cell>
        </row>
        <row r="85">
          <cell r="F85">
            <v>190098</v>
          </cell>
        </row>
        <row r="86">
          <cell r="F86">
            <v>128</v>
          </cell>
        </row>
        <row r="87">
          <cell r="F87">
            <v>1627</v>
          </cell>
        </row>
        <row r="88">
          <cell r="F88">
            <v>1472</v>
          </cell>
        </row>
        <row r="89">
          <cell r="F89">
            <v>1656</v>
          </cell>
        </row>
        <row r="90">
          <cell r="F90">
            <v>2677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12</v>
          </cell>
        </row>
        <row r="94">
          <cell r="F94">
            <v>70</v>
          </cell>
        </row>
        <row r="95">
          <cell r="F95">
            <v>63</v>
          </cell>
        </row>
        <row r="96">
          <cell r="F96">
            <v>388</v>
          </cell>
        </row>
        <row r="97">
          <cell r="F97">
            <v>63</v>
          </cell>
        </row>
        <row r="98">
          <cell r="F98">
            <v>0</v>
          </cell>
        </row>
        <row r="99">
          <cell r="F99">
            <v>64</v>
          </cell>
        </row>
      </sheetData>
      <sheetData sheetId="5">
        <row r="3">
          <cell r="F3">
            <v>187036</v>
          </cell>
        </row>
        <row r="4">
          <cell r="F4">
            <v>288580</v>
          </cell>
        </row>
        <row r="5">
          <cell r="F5">
            <v>205655</v>
          </cell>
        </row>
        <row r="6">
          <cell r="F6">
            <v>414906</v>
          </cell>
        </row>
        <row r="7">
          <cell r="F7">
            <v>375138</v>
          </cell>
        </row>
        <row r="8">
          <cell r="F8">
            <v>39885</v>
          </cell>
        </row>
        <row r="10">
          <cell r="F10">
            <v>39885</v>
          </cell>
        </row>
        <row r="13">
          <cell r="F13">
            <v>2074</v>
          </cell>
        </row>
        <row r="14">
          <cell r="F14">
            <v>6283</v>
          </cell>
        </row>
        <row r="15">
          <cell r="F15">
            <v>2275</v>
          </cell>
        </row>
        <row r="16">
          <cell r="F16">
            <v>1524</v>
          </cell>
        </row>
        <row r="17">
          <cell r="F17">
            <v>356</v>
          </cell>
        </row>
        <row r="18">
          <cell r="F18">
            <v>1193</v>
          </cell>
        </row>
        <row r="19">
          <cell r="F19">
            <v>1553</v>
          </cell>
        </row>
        <row r="20">
          <cell r="F20">
            <v>616</v>
          </cell>
        </row>
        <row r="21">
          <cell r="F21">
            <v>115</v>
          </cell>
        </row>
        <row r="22">
          <cell r="F22">
            <v>872</v>
          </cell>
        </row>
        <row r="23">
          <cell r="F23">
            <v>73718</v>
          </cell>
        </row>
        <row r="24">
          <cell r="F24">
            <v>24958</v>
          </cell>
        </row>
        <row r="25">
          <cell r="F25">
            <v>20130</v>
          </cell>
        </row>
        <row r="26">
          <cell r="F26">
            <v>61447</v>
          </cell>
        </row>
        <row r="27">
          <cell r="F27">
            <v>16793</v>
          </cell>
        </row>
        <row r="28">
          <cell r="F28">
            <v>8379</v>
          </cell>
        </row>
        <row r="29">
          <cell r="F29">
            <v>7302</v>
          </cell>
        </row>
        <row r="30">
          <cell r="F30">
            <v>168384</v>
          </cell>
        </row>
        <row r="31">
          <cell r="F31">
            <v>6291</v>
          </cell>
        </row>
        <row r="32">
          <cell r="F32">
            <v>219180</v>
          </cell>
        </row>
        <row r="33">
          <cell r="F33">
            <v>2118</v>
          </cell>
        </row>
        <row r="34">
          <cell r="F34">
            <v>159852</v>
          </cell>
        </row>
        <row r="35">
          <cell r="F35">
            <v>7615</v>
          </cell>
        </row>
        <row r="36">
          <cell r="F36">
            <v>4378</v>
          </cell>
        </row>
        <row r="37">
          <cell r="F37">
            <v>175216</v>
          </cell>
        </row>
        <row r="38">
          <cell r="F38">
            <v>38842</v>
          </cell>
        </row>
        <row r="39">
          <cell r="F39">
            <v>41695</v>
          </cell>
        </row>
        <row r="40">
          <cell r="F40">
            <v>302918</v>
          </cell>
        </row>
        <row r="41">
          <cell r="F41">
            <v>31</v>
          </cell>
        </row>
        <row r="42">
          <cell r="F42">
            <v>1337</v>
          </cell>
        </row>
        <row r="43">
          <cell r="F43">
            <v>1261</v>
          </cell>
        </row>
        <row r="44">
          <cell r="F44">
            <v>2130</v>
          </cell>
        </row>
        <row r="45">
          <cell r="F45">
            <v>1317</v>
          </cell>
        </row>
        <row r="46">
          <cell r="F46">
            <v>622</v>
          </cell>
        </row>
        <row r="47">
          <cell r="F47">
            <v>2620</v>
          </cell>
        </row>
        <row r="48">
          <cell r="F48">
            <v>517</v>
          </cell>
        </row>
        <row r="49">
          <cell r="F49">
            <v>2046</v>
          </cell>
        </row>
        <row r="50">
          <cell r="F50">
            <v>1846</v>
          </cell>
        </row>
        <row r="51">
          <cell r="F51">
            <v>5235</v>
          </cell>
        </row>
        <row r="52">
          <cell r="F52">
            <v>539</v>
          </cell>
        </row>
        <row r="53">
          <cell r="F53">
            <v>1651</v>
          </cell>
        </row>
        <row r="54">
          <cell r="F54">
            <v>786</v>
          </cell>
        </row>
        <row r="55">
          <cell r="F55">
            <v>1757</v>
          </cell>
        </row>
        <row r="56">
          <cell r="F56">
            <v>1896</v>
          </cell>
        </row>
        <row r="57">
          <cell r="F57">
            <v>1538</v>
          </cell>
        </row>
        <row r="58">
          <cell r="F58" t="str">
            <v>-</v>
          </cell>
        </row>
        <row r="59">
          <cell r="F59">
            <v>1</v>
          </cell>
        </row>
        <row r="60">
          <cell r="F60">
            <v>2310</v>
          </cell>
        </row>
        <row r="65">
          <cell r="F65">
            <v>1632484</v>
          </cell>
        </row>
        <row r="66">
          <cell r="F66">
            <v>722562</v>
          </cell>
        </row>
        <row r="67">
          <cell r="F67">
            <v>2003337</v>
          </cell>
        </row>
        <row r="68">
          <cell r="F68">
            <v>4741822</v>
          </cell>
        </row>
        <row r="69">
          <cell r="F69">
            <v>5</v>
          </cell>
        </row>
        <row r="70">
          <cell r="F70">
            <v>1509401</v>
          </cell>
        </row>
        <row r="71">
          <cell r="F71">
            <v>90740</v>
          </cell>
        </row>
        <row r="72">
          <cell r="F72">
            <v>140394</v>
          </cell>
        </row>
        <row r="73">
          <cell r="F73">
            <v>322</v>
          </cell>
        </row>
        <row r="74">
          <cell r="F74">
            <v>355447</v>
          </cell>
        </row>
        <row r="75">
          <cell r="F75">
            <v>9974</v>
          </cell>
        </row>
        <row r="76">
          <cell r="F76">
            <v>420822</v>
          </cell>
        </row>
        <row r="77">
          <cell r="F77">
            <v>102273</v>
          </cell>
        </row>
        <row r="78">
          <cell r="F78">
            <v>114018</v>
          </cell>
        </row>
        <row r="79">
          <cell r="F79">
            <v>471033</v>
          </cell>
        </row>
        <row r="80">
          <cell r="F80">
            <v>845847</v>
          </cell>
        </row>
        <row r="81">
          <cell r="F81">
            <v>33597</v>
          </cell>
        </row>
        <row r="82">
          <cell r="F82">
            <v>473</v>
          </cell>
        </row>
        <row r="83">
          <cell r="F83">
            <v>30110</v>
          </cell>
        </row>
        <row r="84">
          <cell r="F84">
            <v>72103</v>
          </cell>
        </row>
        <row r="85">
          <cell r="F85">
            <v>145265</v>
          </cell>
        </row>
        <row r="86">
          <cell r="F86">
            <v>143358</v>
          </cell>
        </row>
        <row r="87">
          <cell r="F87">
            <v>1074</v>
          </cell>
        </row>
        <row r="88">
          <cell r="F88">
            <v>1576</v>
          </cell>
        </row>
        <row r="89">
          <cell r="F89">
            <v>2558</v>
          </cell>
        </row>
        <row r="90">
          <cell r="F90">
            <v>201</v>
          </cell>
        </row>
        <row r="91">
          <cell r="F91">
            <v>1384</v>
          </cell>
        </row>
        <row r="92">
          <cell r="F92">
            <v>95</v>
          </cell>
        </row>
        <row r="93">
          <cell r="F93">
            <v>64</v>
          </cell>
        </row>
        <row r="94">
          <cell r="F94">
            <v>270</v>
          </cell>
        </row>
        <row r="95">
          <cell r="F95">
            <v>45</v>
          </cell>
        </row>
        <row r="96">
          <cell r="F96">
            <v>12</v>
          </cell>
        </row>
        <row r="97">
          <cell r="F97">
            <v>10</v>
          </cell>
        </row>
        <row r="98">
          <cell r="F98" t="str">
            <v>-</v>
          </cell>
        </row>
        <row r="99">
          <cell r="F99">
            <v>65</v>
          </cell>
        </row>
      </sheetData>
      <sheetData sheetId="6">
        <row r="3">
          <cell r="F3">
            <v>239663</v>
          </cell>
        </row>
        <row r="4">
          <cell r="F4">
            <v>308432</v>
          </cell>
        </row>
        <row r="5">
          <cell r="F5">
            <v>386071</v>
          </cell>
        </row>
        <row r="6">
          <cell r="F6">
            <v>58945</v>
          </cell>
        </row>
        <row r="7">
          <cell r="F7">
            <v>98197</v>
          </cell>
        </row>
        <row r="8">
          <cell r="F8">
            <v>523898</v>
          </cell>
        </row>
        <row r="13">
          <cell r="F13">
            <v>116101</v>
          </cell>
        </row>
        <row r="14">
          <cell r="F14">
            <v>8299</v>
          </cell>
        </row>
        <row r="15">
          <cell r="F15">
            <v>10711</v>
          </cell>
        </row>
        <row r="16">
          <cell r="F16">
            <v>26706</v>
          </cell>
        </row>
        <row r="17">
          <cell r="F17">
            <v>17304</v>
          </cell>
        </row>
        <row r="18">
          <cell r="F18">
            <v>6108</v>
          </cell>
        </row>
        <row r="19">
          <cell r="F19">
            <v>193130</v>
          </cell>
        </row>
        <row r="20">
          <cell r="F20">
            <v>3141</v>
          </cell>
        </row>
        <row r="21">
          <cell r="F21">
            <v>118285</v>
          </cell>
        </row>
        <row r="22">
          <cell r="F22">
            <v>9371</v>
          </cell>
        </row>
        <row r="23">
          <cell r="F23">
            <v>337537</v>
          </cell>
        </row>
        <row r="24">
          <cell r="F24">
            <v>81444</v>
          </cell>
        </row>
        <row r="25">
          <cell r="F25">
            <v>21851</v>
          </cell>
        </row>
        <row r="26">
          <cell r="F26">
            <v>58694</v>
          </cell>
        </row>
        <row r="27">
          <cell r="F27">
            <v>9575</v>
          </cell>
        </row>
        <row r="28">
          <cell r="F28">
            <v>7306</v>
          </cell>
        </row>
        <row r="29">
          <cell r="F29">
            <v>165110</v>
          </cell>
        </row>
        <row r="30">
          <cell r="F30">
            <v>2350</v>
          </cell>
        </row>
        <row r="31">
          <cell r="F31">
            <v>203274</v>
          </cell>
        </row>
        <row r="34">
          <cell r="F34">
            <v>1356</v>
          </cell>
        </row>
        <row r="35">
          <cell r="F35">
            <v>2306</v>
          </cell>
        </row>
        <row r="36">
          <cell r="F36">
            <v>1827</v>
          </cell>
        </row>
        <row r="37">
          <cell r="F37">
            <v>1031</v>
          </cell>
        </row>
        <row r="38">
          <cell r="F38">
            <v>1682</v>
          </cell>
        </row>
        <row r="39">
          <cell r="F39">
            <v>1394</v>
          </cell>
        </row>
        <row r="40">
          <cell r="F40">
            <v>627</v>
          </cell>
        </row>
        <row r="41">
          <cell r="E41">
            <v>3565.833333</v>
          </cell>
          <cell r="F41">
            <v>2572</v>
          </cell>
        </row>
        <row r="42">
          <cell r="E42">
            <v>7738.6111110000002</v>
          </cell>
          <cell r="F42">
            <v>5320</v>
          </cell>
        </row>
        <row r="43">
          <cell r="E43">
            <v>680.27777700000001</v>
          </cell>
          <cell r="F43">
            <v>531</v>
          </cell>
        </row>
        <row r="44">
          <cell r="E44">
            <v>679.72222199999999</v>
          </cell>
          <cell r="F44">
            <v>523</v>
          </cell>
        </row>
        <row r="45">
          <cell r="E45">
            <v>2963.333333</v>
          </cell>
          <cell r="F45">
            <v>2208</v>
          </cell>
        </row>
        <row r="46">
          <cell r="E46">
            <v>2506.1111110000002</v>
          </cell>
          <cell r="F46">
            <v>1753</v>
          </cell>
        </row>
        <row r="47">
          <cell r="F47">
            <v>790</v>
          </cell>
        </row>
        <row r="55">
          <cell r="F55">
            <v>1391851</v>
          </cell>
        </row>
        <row r="56">
          <cell r="F56">
            <v>1413709</v>
          </cell>
        </row>
        <row r="57">
          <cell r="F57">
            <v>2051107</v>
          </cell>
        </row>
        <row r="58">
          <cell r="F58">
            <v>4270462</v>
          </cell>
        </row>
        <row r="60">
          <cell r="F60">
            <v>1401162</v>
          </cell>
        </row>
        <row r="61">
          <cell r="F61">
            <v>251963</v>
          </cell>
        </row>
        <row r="62">
          <cell r="F62">
            <v>2151</v>
          </cell>
        </row>
        <row r="63">
          <cell r="F63">
            <v>124167</v>
          </cell>
        </row>
        <row r="64">
          <cell r="F64">
            <v>132050</v>
          </cell>
        </row>
        <row r="65">
          <cell r="F65">
            <v>472509</v>
          </cell>
        </row>
        <row r="66">
          <cell r="F66">
            <v>766556</v>
          </cell>
        </row>
        <row r="67">
          <cell r="F67">
            <v>367213</v>
          </cell>
        </row>
        <row r="68">
          <cell r="F68">
            <v>8444</v>
          </cell>
        </row>
        <row r="69">
          <cell r="F69">
            <v>14545</v>
          </cell>
        </row>
        <row r="70">
          <cell r="F70">
            <v>69332</v>
          </cell>
        </row>
        <row r="71">
          <cell r="F71">
            <v>496932</v>
          </cell>
        </row>
        <row r="72">
          <cell r="F72">
            <v>462828</v>
          </cell>
        </row>
        <row r="73">
          <cell r="F73">
            <v>142586</v>
          </cell>
        </row>
        <row r="74">
          <cell r="F74">
            <v>77320</v>
          </cell>
        </row>
        <row r="75">
          <cell r="F75">
            <v>130402</v>
          </cell>
        </row>
      </sheetData>
      <sheetData sheetId="7">
        <row r="3">
          <cell r="F3">
            <v>270985</v>
          </cell>
        </row>
        <row r="4">
          <cell r="F4">
            <v>322110</v>
          </cell>
        </row>
        <row r="5">
          <cell r="F5">
            <v>388562</v>
          </cell>
        </row>
        <row r="6">
          <cell r="F6">
            <v>43013</v>
          </cell>
        </row>
        <row r="7">
          <cell r="F7">
            <v>4670</v>
          </cell>
        </row>
        <row r="8">
          <cell r="F8">
            <v>527491</v>
          </cell>
        </row>
        <row r="13">
          <cell r="F13">
            <v>110575</v>
          </cell>
        </row>
        <row r="14">
          <cell r="F14">
            <v>7794</v>
          </cell>
        </row>
        <row r="16">
          <cell r="F16">
            <v>26831</v>
          </cell>
        </row>
        <row r="17">
          <cell r="F17">
            <v>15883</v>
          </cell>
        </row>
        <row r="18">
          <cell r="F18">
            <v>6446</v>
          </cell>
        </row>
        <row r="19">
          <cell r="F19">
            <v>179213</v>
          </cell>
        </row>
        <row r="20">
          <cell r="F20">
            <v>2514</v>
          </cell>
        </row>
        <row r="21">
          <cell r="F21">
            <v>138146</v>
          </cell>
        </row>
        <row r="22">
          <cell r="F22">
            <v>307351</v>
          </cell>
        </row>
        <row r="23">
          <cell r="F23">
            <v>82255</v>
          </cell>
        </row>
        <row r="24">
          <cell r="F24">
            <v>18528</v>
          </cell>
        </row>
        <row r="25">
          <cell r="F25">
            <v>58134</v>
          </cell>
        </row>
        <row r="26">
          <cell r="F26">
            <v>7074</v>
          </cell>
        </row>
        <row r="27">
          <cell r="F27">
            <v>6357</v>
          </cell>
        </row>
        <row r="28">
          <cell r="F28">
            <v>154478</v>
          </cell>
        </row>
        <row r="29">
          <cell r="F29">
            <v>2076</v>
          </cell>
        </row>
        <row r="30">
          <cell r="F30">
            <v>218293</v>
          </cell>
        </row>
        <row r="31">
          <cell r="F31">
            <v>18</v>
          </cell>
        </row>
        <row r="36">
          <cell r="F36">
            <v>1363</v>
          </cell>
        </row>
        <row r="37">
          <cell r="F37">
            <v>1157</v>
          </cell>
        </row>
        <row r="38">
          <cell r="F38">
            <v>603</v>
          </cell>
        </row>
        <row r="39">
          <cell r="F39">
            <v>2685</v>
          </cell>
        </row>
        <row r="40">
          <cell r="F40">
            <v>4675</v>
          </cell>
        </row>
        <row r="41">
          <cell r="F41">
            <v>560</v>
          </cell>
        </row>
        <row r="42">
          <cell r="F42">
            <v>406</v>
          </cell>
        </row>
        <row r="43">
          <cell r="F43">
            <v>1967</v>
          </cell>
        </row>
        <row r="44">
          <cell r="F44">
            <v>1657</v>
          </cell>
        </row>
        <row r="45">
          <cell r="F45">
            <v>616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1813</v>
          </cell>
        </row>
        <row r="49">
          <cell r="F49">
            <v>2671</v>
          </cell>
        </row>
        <row r="64">
          <cell r="F64">
            <v>1482015</v>
          </cell>
        </row>
        <row r="65">
          <cell r="F65">
            <v>1377635</v>
          </cell>
        </row>
        <row r="66">
          <cell r="F66">
            <v>2024283</v>
          </cell>
        </row>
        <row r="67">
          <cell r="F67">
            <v>3744318</v>
          </cell>
        </row>
        <row r="69">
          <cell r="F69">
            <v>260404</v>
          </cell>
        </row>
        <row r="70">
          <cell r="F70">
            <v>29</v>
          </cell>
        </row>
        <row r="71">
          <cell r="F71">
            <v>1751</v>
          </cell>
        </row>
        <row r="72">
          <cell r="F72">
            <v>103462</v>
          </cell>
        </row>
        <row r="73">
          <cell r="F73">
            <v>114377</v>
          </cell>
        </row>
        <row r="74">
          <cell r="F74">
            <v>462837</v>
          </cell>
        </row>
        <row r="75">
          <cell r="F75">
            <v>851682</v>
          </cell>
        </row>
        <row r="76">
          <cell r="F76">
            <v>602488</v>
          </cell>
        </row>
        <row r="77">
          <cell r="F77">
            <v>82909</v>
          </cell>
        </row>
        <row r="78">
          <cell r="F78">
            <v>75996</v>
          </cell>
        </row>
        <row r="79">
          <cell r="F79">
            <v>376980</v>
          </cell>
        </row>
        <row r="80">
          <cell r="F80">
            <v>623890</v>
          </cell>
        </row>
        <row r="81">
          <cell r="F81">
            <v>111432</v>
          </cell>
        </row>
        <row r="82">
          <cell r="F82">
            <v>54862</v>
          </cell>
        </row>
        <row r="83">
          <cell r="F83">
            <v>134782</v>
          </cell>
        </row>
        <row r="84">
          <cell r="F84">
            <v>266</v>
          </cell>
        </row>
        <row r="86">
          <cell r="F86">
            <v>1277</v>
          </cell>
        </row>
        <row r="87">
          <cell r="F87">
            <v>1588</v>
          </cell>
        </row>
        <row r="88">
          <cell r="F88">
            <v>1320</v>
          </cell>
        </row>
        <row r="89">
          <cell r="F89">
            <v>1508</v>
          </cell>
        </row>
        <row r="90">
          <cell r="F90">
            <v>19</v>
          </cell>
        </row>
        <row r="92">
          <cell r="F92">
            <v>0</v>
          </cell>
        </row>
        <row r="93">
          <cell r="F93">
            <v>13</v>
          </cell>
        </row>
        <row r="94">
          <cell r="F94">
            <v>47</v>
          </cell>
        </row>
        <row r="95">
          <cell r="F95">
            <v>227</v>
          </cell>
        </row>
        <row r="96">
          <cell r="F96">
            <v>91</v>
          </cell>
        </row>
        <row r="97">
          <cell r="F97">
            <v>0</v>
          </cell>
        </row>
        <row r="98">
          <cell r="F98">
            <v>220</v>
          </cell>
        </row>
      </sheetData>
      <sheetData sheetId="8">
        <row r="3">
          <cell r="E3">
            <v>255161</v>
          </cell>
        </row>
        <row r="4">
          <cell r="E4">
            <v>404313</v>
          </cell>
        </row>
        <row r="9">
          <cell r="E9">
            <v>93694</v>
          </cell>
        </row>
        <row r="10">
          <cell r="E10">
            <v>7143</v>
          </cell>
        </row>
        <row r="11">
          <cell r="E11">
            <v>11673</v>
          </cell>
        </row>
        <row r="12">
          <cell r="E12">
            <v>29362</v>
          </cell>
        </row>
        <row r="13">
          <cell r="E13">
            <v>17561</v>
          </cell>
        </row>
        <row r="14">
          <cell r="E14">
            <v>7152</v>
          </cell>
        </row>
        <row r="15">
          <cell r="E15">
            <v>212094</v>
          </cell>
        </row>
        <row r="16">
          <cell r="E16">
            <v>3008</v>
          </cell>
        </row>
        <row r="17">
          <cell r="E17">
            <v>370743</v>
          </cell>
        </row>
        <row r="18">
          <cell r="E18">
            <v>83011</v>
          </cell>
        </row>
        <row r="19">
          <cell r="E19">
            <v>20201</v>
          </cell>
        </row>
        <row r="20">
          <cell r="E20">
            <v>59812</v>
          </cell>
        </row>
        <row r="21">
          <cell r="E21">
            <v>8156</v>
          </cell>
        </row>
        <row r="22">
          <cell r="E22">
            <v>6363</v>
          </cell>
        </row>
        <row r="23">
          <cell r="E23">
            <v>164954</v>
          </cell>
        </row>
        <row r="24">
          <cell r="E24">
            <v>160329</v>
          </cell>
        </row>
        <row r="25">
          <cell r="E25">
            <v>16</v>
          </cell>
        </row>
        <row r="26">
          <cell r="E26">
            <v>1254</v>
          </cell>
        </row>
        <row r="27">
          <cell r="E27">
            <v>1158</v>
          </cell>
        </row>
        <row r="28">
          <cell r="E28">
            <v>2163</v>
          </cell>
        </row>
        <row r="29">
          <cell r="E29">
            <v>3642</v>
          </cell>
        </row>
        <row r="30">
          <cell r="E30">
            <v>1512</v>
          </cell>
        </row>
        <row r="31">
          <cell r="E31">
            <v>1281</v>
          </cell>
        </row>
        <row r="32">
          <cell r="E32">
            <v>598</v>
          </cell>
        </row>
        <row r="33">
          <cell r="E33">
            <v>2497</v>
          </cell>
        </row>
        <row r="34">
          <cell r="E34">
            <v>5702</v>
          </cell>
        </row>
        <row r="35">
          <cell r="E35">
            <v>549</v>
          </cell>
        </row>
        <row r="36">
          <cell r="E36">
            <v>492</v>
          </cell>
        </row>
        <row r="37">
          <cell r="E37">
            <v>2087</v>
          </cell>
        </row>
        <row r="38">
          <cell r="E38">
            <v>811</v>
          </cell>
        </row>
        <row r="47">
          <cell r="E47">
            <v>1298437</v>
          </cell>
        </row>
        <row r="48">
          <cell r="E48">
            <v>1302864</v>
          </cell>
        </row>
        <row r="49">
          <cell r="E49">
            <v>1760197</v>
          </cell>
        </row>
        <row r="50">
          <cell r="E50">
            <v>4535573</v>
          </cell>
        </row>
        <row r="51">
          <cell r="E51">
            <v>1131711</v>
          </cell>
        </row>
        <row r="52">
          <cell r="E52">
            <v>441903</v>
          </cell>
        </row>
        <row r="53">
          <cell r="E53">
            <v>106</v>
          </cell>
        </row>
        <row r="54">
          <cell r="E54">
            <v>1498</v>
          </cell>
        </row>
        <row r="55">
          <cell r="E55">
            <v>127902</v>
          </cell>
        </row>
        <row r="56">
          <cell r="E56">
            <v>129108</v>
          </cell>
        </row>
        <row r="57">
          <cell r="E57">
            <v>465705</v>
          </cell>
        </row>
        <row r="58">
          <cell r="E58">
            <v>807896</v>
          </cell>
        </row>
        <row r="59">
          <cell r="E59">
            <v>595192</v>
          </cell>
        </row>
        <row r="60">
          <cell r="E60">
            <v>87497</v>
          </cell>
        </row>
        <row r="61">
          <cell r="E61">
            <v>48521</v>
          </cell>
        </row>
        <row r="62">
          <cell r="E62">
            <v>358050</v>
          </cell>
        </row>
        <row r="63">
          <cell r="E63">
            <v>593107</v>
          </cell>
        </row>
        <row r="64">
          <cell r="E64">
            <v>55214</v>
          </cell>
        </row>
        <row r="65">
          <cell r="E65">
            <v>139902</v>
          </cell>
        </row>
      </sheetData>
      <sheetData sheetId="9">
        <row r="3">
          <cell r="E3">
            <v>275973</v>
          </cell>
        </row>
        <row r="4">
          <cell r="E4">
            <v>318337</v>
          </cell>
        </row>
        <row r="9">
          <cell r="E9">
            <v>80677</v>
          </cell>
        </row>
        <row r="10">
          <cell r="E10">
            <v>8821</v>
          </cell>
        </row>
        <row r="11">
          <cell r="E11">
            <v>19280</v>
          </cell>
        </row>
        <row r="12">
          <cell r="E12">
            <v>29828</v>
          </cell>
        </row>
        <row r="13">
          <cell r="E13">
            <v>17661</v>
          </cell>
        </row>
        <row r="14">
          <cell r="E14">
            <v>8235</v>
          </cell>
        </row>
        <row r="15">
          <cell r="E15">
            <v>233719</v>
          </cell>
        </row>
        <row r="16">
          <cell r="E16">
            <v>3236</v>
          </cell>
        </row>
        <row r="17">
          <cell r="E17">
            <v>371178</v>
          </cell>
        </row>
        <row r="24">
          <cell r="E24">
            <v>68</v>
          </cell>
        </row>
        <row r="25">
          <cell r="E25">
            <v>1188</v>
          </cell>
        </row>
        <row r="47">
          <cell r="E47">
            <v>1249039</v>
          </cell>
        </row>
        <row r="48">
          <cell r="E48">
            <v>1358067</v>
          </cell>
        </row>
        <row r="49">
          <cell r="E49">
            <v>2090821</v>
          </cell>
        </row>
        <row r="50">
          <cell r="E50">
            <v>4205231</v>
          </cell>
        </row>
        <row r="51">
          <cell r="E51">
            <v>1175037</v>
          </cell>
        </row>
        <row r="52">
          <cell r="E52">
            <v>196930</v>
          </cell>
        </row>
        <row r="53">
          <cell r="E53">
            <v>207</v>
          </cell>
        </row>
        <row r="54">
          <cell r="E54">
            <v>3764</v>
          </cell>
        </row>
        <row r="55">
          <cell r="E55">
            <v>150972</v>
          </cell>
        </row>
        <row r="56">
          <cell r="E56">
            <v>157144</v>
          </cell>
        </row>
        <row r="57">
          <cell r="E57">
            <v>427595</v>
          </cell>
        </row>
        <row r="58">
          <cell r="E58">
            <v>728321</v>
          </cell>
        </row>
        <row r="59">
          <cell r="E59">
            <v>884179</v>
          </cell>
        </row>
        <row r="60">
          <cell r="E60">
            <v>115110</v>
          </cell>
        </row>
        <row r="61">
          <cell r="E61">
            <v>23063</v>
          </cell>
        </row>
        <row r="62">
          <cell r="E62">
            <v>509777</v>
          </cell>
        </row>
        <row r="63">
          <cell r="E63">
            <v>627525</v>
          </cell>
        </row>
        <row r="64">
          <cell r="E64">
            <v>63929</v>
          </cell>
        </row>
        <row r="65">
          <cell r="E65">
            <v>135707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22"/>
      <sheetName val="Sep 22"/>
      <sheetName val="Oct 22"/>
      <sheetName val="Nov22"/>
      <sheetName val="Dec22"/>
      <sheetName val="Jan23"/>
      <sheetName val="Feb23"/>
      <sheetName val="Sheet3"/>
      <sheetName val="Graph"/>
    </sheetNames>
    <sheetDataSet>
      <sheetData sheetId="0">
        <row r="1492">
          <cell r="F1492">
            <v>155.97080485277314</v>
          </cell>
          <cell r="K1492">
            <v>146.25698938195765</v>
          </cell>
          <cell r="P1492">
            <v>188.38864306799874</v>
          </cell>
          <cell r="U1492">
            <v>130.78427247199801</v>
          </cell>
        </row>
      </sheetData>
      <sheetData sheetId="1">
        <row r="1444">
          <cell r="E1444">
            <v>162.74734979729453</v>
          </cell>
          <cell r="J1444">
            <v>167.93388209251412</v>
          </cell>
          <cell r="O1444">
            <v>166.41959494665917</v>
          </cell>
          <cell r="T1444">
            <v>121.71790986901522</v>
          </cell>
        </row>
      </sheetData>
      <sheetData sheetId="2">
        <row r="1492">
          <cell r="E1492">
            <v>158.2343548897253</v>
          </cell>
          <cell r="J1492">
            <v>162.84935986748303</v>
          </cell>
          <cell r="O1492">
            <v>113.03788076988297</v>
          </cell>
          <cell r="T1492">
            <v>108.06906564433756</v>
          </cell>
        </row>
      </sheetData>
      <sheetData sheetId="3">
        <row r="1444">
          <cell r="E1444">
            <v>119.28495090519024</v>
          </cell>
          <cell r="J1444">
            <v>132.27616407216806</v>
          </cell>
          <cell r="O1444">
            <v>74.59944089786238</v>
          </cell>
          <cell r="T1444">
            <v>64.487290431341236</v>
          </cell>
        </row>
      </sheetData>
      <sheetData sheetId="4">
        <row r="1492">
          <cell r="E1492">
            <v>87.968198829645246</v>
          </cell>
          <cell r="J1492">
            <v>94.063904022524866</v>
          </cell>
          <cell r="O1492">
            <v>55.019917192378443</v>
          </cell>
          <cell r="T1492">
            <v>37.847564728790317</v>
          </cell>
        </row>
      </sheetData>
      <sheetData sheetId="5">
        <row r="1492">
          <cell r="E1492">
            <v>98.521034946948149</v>
          </cell>
          <cell r="J1492">
            <v>108.25868048094266</v>
          </cell>
          <cell r="O1492">
            <v>75.813513085656936</v>
          </cell>
          <cell r="T1492">
            <v>55.825126459193903</v>
          </cell>
        </row>
      </sheetData>
      <sheetData sheetId="6">
        <row r="1348">
          <cell r="E1348">
            <v>94.277605306275873</v>
          </cell>
          <cell r="J1348">
            <v>95.418213692974518</v>
          </cell>
          <cell r="O1348">
            <v>147.28714810287588</v>
          </cell>
          <cell r="U1348">
            <v>68.740150916316082</v>
          </cell>
        </row>
        <row r="1352">
          <cell r="O1352">
            <v>88.451887074619236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80" zoomScaleNormal="80" workbookViewId="0">
      <pane ySplit="4" topLeftCell="A5" activePane="bottomLeft" state="frozen"/>
      <selection pane="bottomLeft" activeCell="B4" sqref="B4:F4"/>
    </sheetView>
  </sheetViews>
  <sheetFormatPr defaultRowHeight="15" x14ac:dyDescent="0.25"/>
  <cols>
    <col min="2" max="2" width="11.5703125" customWidth="1"/>
    <col min="3" max="3" width="10.140625" customWidth="1"/>
    <col min="4" max="4" width="12.140625" customWidth="1"/>
    <col min="5" max="5" width="11.42578125" customWidth="1"/>
    <col min="6" max="6" width="11.140625" customWidth="1"/>
  </cols>
  <sheetData>
    <row r="1" spans="1:6" s="13" customFormat="1" ht="15.75" x14ac:dyDescent="0.3">
      <c r="A1" s="13" t="s">
        <v>65</v>
      </c>
      <c r="B1" s="1" t="s">
        <v>64</v>
      </c>
    </row>
    <row r="2" spans="1:6" ht="15.75" x14ac:dyDescent="0.3">
      <c r="B2" s="1"/>
      <c r="C2" s="1"/>
      <c r="D2" s="1"/>
      <c r="E2" s="1"/>
      <c r="F2" s="1"/>
    </row>
    <row r="3" spans="1:6" s="30" customFormat="1" ht="45" x14ac:dyDescent="0.25"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</row>
    <row r="4" spans="1:6" x14ac:dyDescent="0.25">
      <c r="B4" s="26" t="s">
        <v>5</v>
      </c>
      <c r="C4" s="26"/>
      <c r="D4" s="26"/>
      <c r="E4" s="26"/>
      <c r="F4" s="26"/>
    </row>
    <row r="5" spans="1:6" x14ac:dyDescent="0.25">
      <c r="A5" s="3">
        <v>41802</v>
      </c>
      <c r="B5" s="7">
        <v>103.6525851849312</v>
      </c>
      <c r="C5" s="4">
        <v>18.592860000000002</v>
      </c>
      <c r="D5" s="4">
        <v>83.753204552264052</v>
      </c>
      <c r="E5" s="4">
        <v>57.301720228321003</v>
      </c>
      <c r="F5" s="4">
        <v>13.129058775054141</v>
      </c>
    </row>
    <row r="6" spans="1:6" x14ac:dyDescent="0.25">
      <c r="A6" s="3">
        <v>41832.75</v>
      </c>
      <c r="B6" s="7">
        <v>103.58731086816775</v>
      </c>
      <c r="C6" s="4">
        <v>18.458075999999998</v>
      </c>
      <c r="D6" s="4">
        <v>83.56670932748878</v>
      </c>
      <c r="E6" s="4">
        <v>57.663328652107424</v>
      </c>
      <c r="F6" s="4">
        <v>13.327535066386689</v>
      </c>
    </row>
    <row r="7" spans="1:6" x14ac:dyDescent="0.25">
      <c r="A7" s="3">
        <v>41863.5</v>
      </c>
      <c r="B7" s="7">
        <v>103.24581275840806</v>
      </c>
      <c r="C7" s="4">
        <v>18.350280000000001</v>
      </c>
      <c r="D7" s="4">
        <v>83.787473300647179</v>
      </c>
      <c r="E7" s="4">
        <v>58.308070113255674</v>
      </c>
      <c r="F7" s="4">
        <v>13.443252142674334</v>
      </c>
    </row>
    <row r="8" spans="1:6" x14ac:dyDescent="0.25">
      <c r="A8" s="3">
        <v>41894.25</v>
      </c>
      <c r="B8" s="7">
        <v>103.18920449848703</v>
      </c>
      <c r="C8" s="4">
        <v>18.425887999999997</v>
      </c>
      <c r="D8" s="4">
        <v>83.933988119173023</v>
      </c>
      <c r="E8" s="4">
        <v>59.02329422781537</v>
      </c>
      <c r="F8" s="4">
        <v>13.390719891010436</v>
      </c>
    </row>
    <row r="9" spans="1:6" x14ac:dyDescent="0.25">
      <c r="A9" s="3">
        <v>41925</v>
      </c>
      <c r="B9" s="7">
        <v>103.12273517854125</v>
      </c>
      <c r="C9" s="4">
        <v>18.084508</v>
      </c>
      <c r="D9" s="4">
        <v>83.821925308511538</v>
      </c>
      <c r="E9" s="4">
        <v>59.748466649015192</v>
      </c>
      <c r="F9" s="4">
        <v>13.530540604369879</v>
      </c>
    </row>
    <row r="10" spans="1:6" x14ac:dyDescent="0.25">
      <c r="A10" s="3">
        <v>41955.75</v>
      </c>
      <c r="B10" s="7">
        <v>102.94364271632941</v>
      </c>
      <c r="C10" s="4">
        <v>17.672355999999997</v>
      </c>
      <c r="D10" s="4">
        <v>83.886762107617301</v>
      </c>
      <c r="E10" s="4">
        <v>59.964160662669372</v>
      </c>
      <c r="F10" s="4">
        <v>13.907686782245571</v>
      </c>
    </row>
    <row r="11" spans="1:6" x14ac:dyDescent="0.25">
      <c r="A11" s="3">
        <v>41986.5</v>
      </c>
      <c r="B11" s="7">
        <v>102.92200111704979</v>
      </c>
      <c r="C11" s="4">
        <v>17.452135999999999</v>
      </c>
      <c r="D11" s="4">
        <v>84.027486103684623</v>
      </c>
      <c r="E11" s="4">
        <v>60.426549978230859</v>
      </c>
      <c r="F11" s="4">
        <v>14.070490990513166</v>
      </c>
    </row>
    <row r="12" spans="1:6" x14ac:dyDescent="0.25">
      <c r="A12" s="3">
        <v>42017.25</v>
      </c>
      <c r="B12" s="7">
        <v>102.71299789087364</v>
      </c>
      <c r="C12" s="4">
        <v>17.461911999999998</v>
      </c>
      <c r="D12" s="4">
        <v>83.829626459933962</v>
      </c>
      <c r="E12" s="4">
        <v>60.778584379369725</v>
      </c>
      <c r="F12" s="4">
        <v>13.937344147823415</v>
      </c>
    </row>
    <row r="13" spans="1:6" x14ac:dyDescent="0.25">
      <c r="A13" s="3">
        <v>42048</v>
      </c>
      <c r="B13" s="7">
        <v>102.86577846161555</v>
      </c>
      <c r="C13" s="4">
        <v>17.644847999999996</v>
      </c>
      <c r="D13" s="4">
        <v>83.801322026328734</v>
      </c>
      <c r="E13" s="4">
        <v>61.09491976216799</v>
      </c>
      <c r="F13" s="4">
        <v>13.879414003306232</v>
      </c>
    </row>
    <row r="14" spans="1:6" x14ac:dyDescent="0.25">
      <c r="A14" s="3">
        <v>42078.75</v>
      </c>
      <c r="B14" s="7">
        <v>103.03807784249454</v>
      </c>
      <c r="C14" s="4">
        <v>17.693259999999999</v>
      </c>
      <c r="D14" s="4">
        <v>83.915395625780462</v>
      </c>
      <c r="E14" s="4">
        <v>61.375505368223934</v>
      </c>
      <c r="F14" s="4">
        <v>13.91242439147868</v>
      </c>
    </row>
    <row r="15" spans="1:6" x14ac:dyDescent="0.25">
      <c r="A15" s="3">
        <v>42109.5</v>
      </c>
      <c r="B15" s="7">
        <v>102.96444745117489</v>
      </c>
      <c r="C15" s="4">
        <v>17.797832</v>
      </c>
      <c r="D15" s="4">
        <v>84.011326458796461</v>
      </c>
      <c r="E15" s="4">
        <v>61.694873328782577</v>
      </c>
      <c r="F15" s="4">
        <v>13.806059073038918</v>
      </c>
    </row>
    <row r="16" spans="1:6" x14ac:dyDescent="0.25">
      <c r="A16" s="3">
        <v>42140.25</v>
      </c>
      <c r="B16" s="7">
        <v>102.70533103302556</v>
      </c>
      <c r="C16" s="4">
        <v>18.161988000000001</v>
      </c>
      <c r="D16" s="4">
        <v>84.354718169676204</v>
      </c>
      <c r="E16" s="4">
        <v>62.177374307285277</v>
      </c>
      <c r="F16" s="4">
        <v>13.540342908902561</v>
      </c>
    </row>
    <row r="17" spans="1:7" x14ac:dyDescent="0.25">
      <c r="A17" s="3">
        <v>42171</v>
      </c>
      <c r="B17" s="7">
        <v>102.82597550625292</v>
      </c>
      <c r="C17" s="4">
        <v>18.441123999999995</v>
      </c>
      <c r="D17" s="4">
        <v>85.201940882603878</v>
      </c>
      <c r="E17" s="4">
        <v>62.730913876345056</v>
      </c>
      <c r="F17" s="4">
        <v>13.329285938429368</v>
      </c>
    </row>
    <row r="18" spans="1:7" x14ac:dyDescent="0.25">
      <c r="A18" s="3">
        <v>42201.75</v>
      </c>
      <c r="B18" s="7">
        <v>102.74347261503834</v>
      </c>
      <c r="C18" s="4">
        <v>18.744543999999998</v>
      </c>
      <c r="D18" s="4">
        <v>85.829336855844886</v>
      </c>
      <c r="E18" s="4">
        <v>63.162260569102088</v>
      </c>
      <c r="F18" s="4">
        <v>12.973031383553179</v>
      </c>
    </row>
    <row r="19" spans="1:7" x14ac:dyDescent="0.25">
      <c r="A19" s="3">
        <v>42232.5</v>
      </c>
      <c r="B19" s="7">
        <v>102.68122500897928</v>
      </c>
      <c r="C19" s="4">
        <v>19.084416000000001</v>
      </c>
      <c r="D19" s="4">
        <v>86.004502586524296</v>
      </c>
      <c r="E19" s="4">
        <v>63.060846246473687</v>
      </c>
      <c r="F19" s="4">
        <v>12.661380164516794</v>
      </c>
    </row>
    <row r="20" spans="1:7" x14ac:dyDescent="0.25">
      <c r="A20" s="3">
        <v>42263.25</v>
      </c>
      <c r="B20" s="7">
        <v>102.78438152754005</v>
      </c>
      <c r="C20" s="4">
        <v>19.459076</v>
      </c>
      <c r="D20" s="4">
        <v>86.422607703534595</v>
      </c>
      <c r="E20" s="4">
        <v>62.912016202587949</v>
      </c>
      <c r="F20" s="4">
        <v>12.53233309848871</v>
      </c>
    </row>
    <row r="21" spans="1:7" x14ac:dyDescent="0.25">
      <c r="A21" s="3">
        <v>42294</v>
      </c>
      <c r="B21" s="7">
        <v>102.59472736406229</v>
      </c>
      <c r="C21" s="4">
        <v>19.669801423999996</v>
      </c>
      <c r="D21" s="4">
        <v>87.099978812211276</v>
      </c>
      <c r="E21" s="4">
        <v>62.579710982441675</v>
      </c>
      <c r="F21" s="4">
        <v>12.307428413713856</v>
      </c>
    </row>
    <row r="22" spans="1:7" x14ac:dyDescent="0.25">
      <c r="A22" s="3">
        <v>42324.75</v>
      </c>
      <c r="B22" s="7">
        <v>102.51746532247851</v>
      </c>
      <c r="C22" s="4">
        <v>20.120436231999999</v>
      </c>
      <c r="D22" s="4">
        <v>87.676166880419174</v>
      </c>
      <c r="E22" s="4">
        <v>62.399504256875957</v>
      </c>
      <c r="F22" s="4">
        <v>12.073026953556695</v>
      </c>
    </row>
    <row r="23" spans="1:7" x14ac:dyDescent="0.25">
      <c r="A23" s="3">
        <v>42355.5</v>
      </c>
      <c r="B23" s="7">
        <v>102.65146484217431</v>
      </c>
      <c r="C23" s="4">
        <v>20.620475511999999</v>
      </c>
      <c r="D23" s="4">
        <v>88.252061704910759</v>
      </c>
      <c r="E23" s="4">
        <v>62.030750677209468</v>
      </c>
      <c r="F23" s="4">
        <v>12.07464608454988</v>
      </c>
    </row>
    <row r="24" spans="1:7" x14ac:dyDescent="0.25">
      <c r="A24" s="3">
        <v>42386.25</v>
      </c>
      <c r="B24" s="7">
        <v>102.57244772193434</v>
      </c>
      <c r="C24" s="4">
        <v>21.239695360000002</v>
      </c>
      <c r="D24" s="4">
        <v>88.548423205631806</v>
      </c>
      <c r="E24" s="4">
        <v>61.647665167330487</v>
      </c>
      <c r="F24" s="4">
        <v>11.876293501323765</v>
      </c>
    </row>
    <row r="25" spans="1:7" x14ac:dyDescent="0.25">
      <c r="A25" s="3">
        <v>42417</v>
      </c>
      <c r="B25" s="7">
        <v>102.76619955448356</v>
      </c>
      <c r="C25" s="4">
        <v>21.856130191999998</v>
      </c>
      <c r="D25" s="4">
        <v>89.412977475527029</v>
      </c>
      <c r="E25" s="4">
        <v>61.51103538969663</v>
      </c>
      <c r="F25" s="4">
        <v>11.75382711825319</v>
      </c>
    </row>
    <row r="26" spans="1:7" x14ac:dyDescent="0.25">
      <c r="A26" s="3">
        <v>42447.75</v>
      </c>
      <c r="B26" s="7">
        <v>102.73866660845316</v>
      </c>
      <c r="C26" s="4">
        <v>22.492841175999995</v>
      </c>
      <c r="D26" s="4">
        <v>90.003796422326417</v>
      </c>
      <c r="E26" s="4">
        <v>61.34993656001344</v>
      </c>
      <c r="F26" s="4">
        <v>11.635344929226894</v>
      </c>
    </row>
    <row r="27" spans="1:7" x14ac:dyDescent="0.25">
      <c r="A27" s="3">
        <v>42478.5</v>
      </c>
      <c r="B27" s="7">
        <v>102.79829381006962</v>
      </c>
      <c r="C27" s="4">
        <v>23.052650504000002</v>
      </c>
      <c r="D27" s="4">
        <v>90.444924002183228</v>
      </c>
      <c r="E27" s="4">
        <v>61.197252301019233</v>
      </c>
      <c r="F27" s="4">
        <v>11.568701897045482</v>
      </c>
    </row>
    <row r="28" spans="1:7" x14ac:dyDescent="0.25">
      <c r="A28" s="3">
        <v>42509.25</v>
      </c>
      <c r="B28" s="7">
        <v>102.81183244474593</v>
      </c>
      <c r="C28" s="4">
        <v>23.463647479999999</v>
      </c>
      <c r="D28" s="4">
        <v>90.565897049909978</v>
      </c>
      <c r="E28" s="4">
        <v>60.668677259897983</v>
      </c>
      <c r="F28" s="4">
        <v>11.444548403538093</v>
      </c>
    </row>
    <row r="29" spans="1:7" x14ac:dyDescent="0.25">
      <c r="A29" s="3">
        <v>42540</v>
      </c>
      <c r="B29" s="7">
        <v>102.54392750325631</v>
      </c>
      <c r="C29" s="4">
        <v>24.123692839999993</v>
      </c>
      <c r="D29" s="4">
        <v>90.780278315128527</v>
      </c>
      <c r="E29" s="4">
        <v>60.171720013577648</v>
      </c>
      <c r="F29" s="4">
        <v>11.4010482565334</v>
      </c>
      <c r="G29" s="4">
        <f t="shared" ref="G29:G92" si="0">SUM(B29:F29)</f>
        <v>289.02066692849587</v>
      </c>
    </row>
    <row r="30" spans="1:7" x14ac:dyDescent="0.25">
      <c r="A30" s="3">
        <v>42570.75</v>
      </c>
      <c r="B30" s="7">
        <v>102.14401461766941</v>
      </c>
      <c r="C30" s="4">
        <v>24.607276303999996</v>
      </c>
      <c r="D30" s="4">
        <v>90.997390217361911</v>
      </c>
      <c r="E30" s="4">
        <v>59.10813100974049</v>
      </c>
      <c r="F30" s="4">
        <v>11.405213366305347</v>
      </c>
      <c r="G30" s="4">
        <f t="shared" si="0"/>
        <v>288.26202551507714</v>
      </c>
    </row>
    <row r="31" spans="1:7" x14ac:dyDescent="0.25">
      <c r="A31" s="3">
        <v>42601.5</v>
      </c>
      <c r="B31" s="7">
        <v>102.25110582672077</v>
      </c>
      <c r="C31" s="4">
        <v>25.149525648000004</v>
      </c>
      <c r="D31" s="4">
        <v>91.660177503148446</v>
      </c>
      <c r="E31" s="4">
        <v>58.881519329127315</v>
      </c>
      <c r="F31" s="4">
        <v>11.165972423084563</v>
      </c>
      <c r="G31" s="4">
        <f t="shared" si="0"/>
        <v>289.10830073008106</v>
      </c>
    </row>
    <row r="32" spans="1:7" x14ac:dyDescent="0.25">
      <c r="A32" s="3">
        <v>42632.25</v>
      </c>
      <c r="B32" s="7">
        <v>101.9396258477929</v>
      </c>
      <c r="C32" s="4">
        <v>25.706415904</v>
      </c>
      <c r="D32" s="4">
        <v>91.855717416533821</v>
      </c>
      <c r="E32" s="4">
        <v>58.868984163829793</v>
      </c>
      <c r="F32" s="4">
        <v>10.980755197721066</v>
      </c>
      <c r="G32" s="4">
        <f t="shared" si="0"/>
        <v>289.35149852987757</v>
      </c>
    </row>
    <row r="33" spans="1:7" x14ac:dyDescent="0.25">
      <c r="A33" s="3">
        <v>42663</v>
      </c>
      <c r="B33" s="7">
        <v>101.72645990083529</v>
      </c>
      <c r="C33" s="4">
        <v>26.807368223999998</v>
      </c>
      <c r="D33" s="4">
        <v>91.241164582620883</v>
      </c>
      <c r="E33" s="4">
        <v>58.373669846188726</v>
      </c>
      <c r="F33" s="4">
        <v>10.726589558449049</v>
      </c>
      <c r="G33" s="4">
        <f t="shared" si="0"/>
        <v>288.87525211209396</v>
      </c>
    </row>
    <row r="34" spans="1:7" x14ac:dyDescent="0.25">
      <c r="A34" s="3">
        <v>42693.75</v>
      </c>
      <c r="B34" s="7">
        <v>102.09083509241543</v>
      </c>
      <c r="C34" s="4">
        <v>27.519780703999999</v>
      </c>
      <c r="D34" s="4">
        <v>91.042423808985234</v>
      </c>
      <c r="E34" s="4">
        <v>58.108467549617281</v>
      </c>
      <c r="F34" s="4">
        <v>10.383184124350825</v>
      </c>
      <c r="G34" s="4">
        <f t="shared" si="0"/>
        <v>289.14469127936877</v>
      </c>
    </row>
    <row r="35" spans="1:7" x14ac:dyDescent="0.25">
      <c r="A35" s="3">
        <v>42724.5</v>
      </c>
      <c r="B35" s="7">
        <v>102.18307809834526</v>
      </c>
      <c r="C35" s="4">
        <v>27.981290687999994</v>
      </c>
      <c r="D35" s="4">
        <v>91.331478909118573</v>
      </c>
      <c r="E35" s="4">
        <v>58.098707792996287</v>
      </c>
      <c r="F35" s="4">
        <v>9.7923781481289787</v>
      </c>
      <c r="G35" s="4">
        <f t="shared" si="0"/>
        <v>289.38693363658911</v>
      </c>
    </row>
    <row r="36" spans="1:7" x14ac:dyDescent="0.25">
      <c r="A36" s="3">
        <v>42755.25</v>
      </c>
      <c r="B36" s="7">
        <v>102.47017185450493</v>
      </c>
      <c r="C36" s="4">
        <v>28.130501359999993</v>
      </c>
      <c r="D36" s="4">
        <v>92.252725323586446</v>
      </c>
      <c r="E36" s="4">
        <v>57.914657994989604</v>
      </c>
      <c r="F36" s="4">
        <v>9.8334388507086299</v>
      </c>
      <c r="G36" s="4">
        <f t="shared" si="0"/>
        <v>290.6014953837896</v>
      </c>
    </row>
    <row r="37" spans="1:7" x14ac:dyDescent="0.25">
      <c r="A37" s="3">
        <v>42786</v>
      </c>
      <c r="B37" s="7">
        <v>102.34697914188386</v>
      </c>
      <c r="C37" s="4">
        <v>28.253681663999998</v>
      </c>
      <c r="D37" s="4">
        <v>92.2323680523142</v>
      </c>
      <c r="E37" s="4">
        <v>57.36337277811964</v>
      </c>
      <c r="F37" s="4">
        <v>9.8660526242459721</v>
      </c>
      <c r="G37" s="4">
        <f t="shared" si="0"/>
        <v>290.0624542605637</v>
      </c>
    </row>
    <row r="38" spans="1:7" x14ac:dyDescent="0.25">
      <c r="A38" s="3">
        <v>42816.75</v>
      </c>
      <c r="B38" s="7">
        <v>102.6699119417467</v>
      </c>
      <c r="C38" s="4">
        <v>28.280156527999996</v>
      </c>
      <c r="D38" s="4">
        <v>92.623052399962745</v>
      </c>
      <c r="E38" s="4">
        <v>56.817617678665563</v>
      </c>
      <c r="F38" s="4">
        <v>9.8184652886516464</v>
      </c>
      <c r="G38" s="4">
        <f t="shared" si="0"/>
        <v>290.20920383702662</v>
      </c>
    </row>
    <row r="39" spans="1:7" x14ac:dyDescent="0.25">
      <c r="A39" s="3">
        <v>42847.5</v>
      </c>
      <c r="B39" s="7">
        <v>102.7392972869422</v>
      </c>
      <c r="C39" s="4">
        <v>28.15543796</v>
      </c>
      <c r="D39" s="4">
        <v>92.683570991945942</v>
      </c>
      <c r="E39" s="4">
        <v>55.435860998573084</v>
      </c>
      <c r="F39" s="4">
        <v>9.9352674391193609</v>
      </c>
      <c r="G39" s="4">
        <f t="shared" si="0"/>
        <v>288.94943467658061</v>
      </c>
    </row>
    <row r="40" spans="1:7" x14ac:dyDescent="0.25">
      <c r="A40" s="3">
        <v>42878.25</v>
      </c>
      <c r="B40" s="7">
        <v>103.40715977096241</v>
      </c>
      <c r="C40" s="4">
        <v>28.384906783999998</v>
      </c>
      <c r="D40" s="4">
        <v>93.309115308193199</v>
      </c>
      <c r="E40" s="4">
        <v>54.494992758334618</v>
      </c>
      <c r="F40" s="4">
        <v>10.049664326994927</v>
      </c>
      <c r="G40" s="4">
        <f t="shared" si="0"/>
        <v>289.64583894848511</v>
      </c>
    </row>
    <row r="41" spans="1:7" x14ac:dyDescent="0.25">
      <c r="A41" s="3">
        <v>42909</v>
      </c>
      <c r="B41" s="7">
        <v>104.10807710392197</v>
      </c>
      <c r="C41" s="4">
        <v>28.394182023999999</v>
      </c>
      <c r="D41" s="4">
        <v>93.982141962924132</v>
      </c>
      <c r="E41" s="4">
        <v>53.793887583259604</v>
      </c>
      <c r="F41" s="4">
        <v>10.097841548825754</v>
      </c>
      <c r="G41" s="4">
        <f t="shared" si="0"/>
        <v>290.37613022293147</v>
      </c>
    </row>
    <row r="42" spans="1:7" x14ac:dyDescent="0.25">
      <c r="A42" s="3">
        <v>42939.75</v>
      </c>
      <c r="B42" s="7">
        <v>104.63121216389069</v>
      </c>
      <c r="C42" s="4">
        <v>28.435676775999998</v>
      </c>
      <c r="D42" s="4">
        <v>94.447503059886429</v>
      </c>
      <c r="E42" s="4">
        <v>52.63475788560114</v>
      </c>
      <c r="F42" s="4">
        <v>10.216897873647211</v>
      </c>
      <c r="G42" s="4">
        <f t="shared" si="0"/>
        <v>290.36604775902549</v>
      </c>
    </row>
    <row r="43" spans="1:7" x14ac:dyDescent="0.25">
      <c r="A43" s="3">
        <v>42970.5</v>
      </c>
      <c r="B43" s="7">
        <v>104.93230562901724</v>
      </c>
      <c r="C43" s="4">
        <v>28.357312151999999</v>
      </c>
      <c r="D43" s="4">
        <v>94.247952570711746</v>
      </c>
      <c r="E43" s="4">
        <v>51.623720639326578</v>
      </c>
      <c r="F43" s="4">
        <v>10.540709093010767</v>
      </c>
      <c r="G43" s="4">
        <f t="shared" si="0"/>
        <v>289.7020000840663</v>
      </c>
    </row>
    <row r="44" spans="1:7" x14ac:dyDescent="0.25">
      <c r="A44" s="3">
        <v>43001.25</v>
      </c>
      <c r="B44" s="7">
        <v>105.31900736310129</v>
      </c>
      <c r="C44" s="4">
        <v>28.420787511999997</v>
      </c>
      <c r="D44" s="4">
        <v>94.064471586663927</v>
      </c>
      <c r="E44" s="4">
        <v>50.502590983306931</v>
      </c>
      <c r="F44" s="4">
        <v>10.689092852485668</v>
      </c>
      <c r="G44" s="4">
        <f t="shared" si="0"/>
        <v>288.99595029755784</v>
      </c>
    </row>
    <row r="45" spans="1:7" x14ac:dyDescent="0.25">
      <c r="A45" s="3">
        <v>43032</v>
      </c>
      <c r="B45" s="7">
        <v>105.47604330564967</v>
      </c>
      <c r="C45" s="4">
        <v>28.180317983999998</v>
      </c>
      <c r="D45" s="4">
        <v>94.855834629064589</v>
      </c>
      <c r="E45" s="4">
        <v>49.411148606293011</v>
      </c>
      <c r="F45" s="4">
        <v>10.912392481867105</v>
      </c>
      <c r="G45" s="4">
        <f t="shared" si="0"/>
        <v>288.83573700687441</v>
      </c>
    </row>
    <row r="46" spans="1:7" x14ac:dyDescent="0.25">
      <c r="A46" s="3">
        <v>43062.75</v>
      </c>
      <c r="B46" s="7">
        <v>105.62177940960542</v>
      </c>
      <c r="C46" s="4">
        <v>28.112275567999998</v>
      </c>
      <c r="D46" s="4">
        <v>95.776280525052215</v>
      </c>
      <c r="E46" s="4">
        <v>47.777018326996348</v>
      </c>
      <c r="F46" s="4">
        <v>11.292140039149798</v>
      </c>
      <c r="G46" s="4">
        <f t="shared" si="0"/>
        <v>288.57949386880375</v>
      </c>
    </row>
    <row r="47" spans="1:7" x14ac:dyDescent="0.25">
      <c r="A47" s="3">
        <v>43093.5</v>
      </c>
      <c r="B47" s="7">
        <v>105.66121385150967</v>
      </c>
      <c r="C47" s="4">
        <v>28.255204431999999</v>
      </c>
      <c r="D47" s="4">
        <v>96.541133770920055</v>
      </c>
      <c r="E47" s="4">
        <v>46.335478785229775</v>
      </c>
      <c r="F47" s="4">
        <v>11.658097082774141</v>
      </c>
      <c r="G47" s="4">
        <f t="shared" si="0"/>
        <v>288.45112792243361</v>
      </c>
    </row>
    <row r="48" spans="1:7" x14ac:dyDescent="0.25">
      <c r="A48" s="3">
        <v>43124.25</v>
      </c>
      <c r="B48" s="7">
        <v>106.09688663563273</v>
      </c>
      <c r="C48" s="4">
        <v>28.199352375999997</v>
      </c>
      <c r="D48" s="4">
        <v>96.893443565728234</v>
      </c>
      <c r="E48" s="4">
        <v>45.205580138601611</v>
      </c>
      <c r="F48" s="4">
        <v>11.643451937582624</v>
      </c>
      <c r="G48" s="4">
        <f t="shared" si="0"/>
        <v>288.03871465354518</v>
      </c>
    </row>
    <row r="49" spans="1:7" x14ac:dyDescent="0.25">
      <c r="A49" s="3">
        <v>43155</v>
      </c>
      <c r="B49" s="7">
        <v>106.13791838981606</v>
      </c>
      <c r="C49" s="4">
        <v>28.062749519999997</v>
      </c>
      <c r="D49" s="4">
        <v>97.18573392720586</v>
      </c>
      <c r="E49" s="4">
        <v>44.323316548905048</v>
      </c>
      <c r="F49" s="4">
        <v>11.454834532849693</v>
      </c>
      <c r="G49" s="4">
        <f t="shared" si="0"/>
        <v>287.16455291877668</v>
      </c>
    </row>
    <row r="50" spans="1:7" x14ac:dyDescent="0.25">
      <c r="A50" s="3">
        <v>43185.75</v>
      </c>
      <c r="B50" s="7">
        <v>106.31046669983354</v>
      </c>
      <c r="C50" s="4">
        <v>28.05504208</v>
      </c>
      <c r="D50" s="4">
        <v>97.283021015926479</v>
      </c>
      <c r="E50" s="4">
        <v>43.100238429647376</v>
      </c>
      <c r="F50" s="4">
        <v>11.196364558822587</v>
      </c>
      <c r="G50" s="4">
        <f t="shared" si="0"/>
        <v>285.94513278423</v>
      </c>
    </row>
    <row r="51" spans="1:7" x14ac:dyDescent="0.25">
      <c r="A51" s="3">
        <v>43216.5</v>
      </c>
      <c r="B51" s="7">
        <v>106.60946472126669</v>
      </c>
      <c r="C51" s="4">
        <v>28.077042760000001</v>
      </c>
      <c r="D51" s="4">
        <v>97.598657565032468</v>
      </c>
      <c r="E51" s="4">
        <v>43.033457142873843</v>
      </c>
      <c r="F51" s="4">
        <v>10.912288483388409</v>
      </c>
      <c r="G51" s="4">
        <f t="shared" si="0"/>
        <v>286.23091067256138</v>
      </c>
    </row>
    <row r="52" spans="1:7" x14ac:dyDescent="0.25">
      <c r="A52" s="3">
        <v>43247.25</v>
      </c>
      <c r="B52" s="7">
        <v>106.91576669020313</v>
      </c>
      <c r="C52" s="4">
        <v>27.919392904000006</v>
      </c>
      <c r="D52" s="4">
        <v>97.530682955290018</v>
      </c>
      <c r="E52" s="4">
        <v>43.124735321931865</v>
      </c>
      <c r="F52" s="4">
        <v>10.705223864194044</v>
      </c>
      <c r="G52" s="4">
        <f t="shared" si="0"/>
        <v>286.19580173561906</v>
      </c>
    </row>
    <row r="53" spans="1:7" x14ac:dyDescent="0.25">
      <c r="A53" s="3">
        <v>43278</v>
      </c>
      <c r="B53" s="7">
        <v>106.93197110380017</v>
      </c>
      <c r="C53" s="4">
        <v>27.842824983999996</v>
      </c>
      <c r="D53" s="4">
        <v>97.256819624856888</v>
      </c>
      <c r="E53" s="4">
        <v>43.035830841627757</v>
      </c>
      <c r="F53" s="4">
        <v>10.503850275930795</v>
      </c>
      <c r="G53" s="4">
        <f t="shared" si="0"/>
        <v>285.5712968302156</v>
      </c>
    </row>
    <row r="54" spans="1:7" x14ac:dyDescent="0.25">
      <c r="A54" s="3">
        <v>43308.75</v>
      </c>
      <c r="B54" s="7">
        <v>107.23711304690985</v>
      </c>
      <c r="C54" s="4">
        <v>27.740807327999995</v>
      </c>
      <c r="D54" s="4">
        <v>96.755572132301438</v>
      </c>
      <c r="E54" s="4">
        <v>43.611585361306624</v>
      </c>
      <c r="F54" s="4">
        <v>10.180545610545396</v>
      </c>
      <c r="G54" s="4">
        <f t="shared" si="0"/>
        <v>285.52562347906331</v>
      </c>
    </row>
    <row r="55" spans="1:7" x14ac:dyDescent="0.25">
      <c r="A55" s="3">
        <v>43339.5</v>
      </c>
      <c r="B55" s="7">
        <v>107.6714951375188</v>
      </c>
      <c r="C55" s="4">
        <v>27.738525048000003</v>
      </c>
      <c r="D55" s="4">
        <v>96.381600159444901</v>
      </c>
      <c r="E55" s="4">
        <v>43.531991402941941</v>
      </c>
      <c r="F55" s="4">
        <v>9.9615780231765623</v>
      </c>
      <c r="G55" s="4">
        <f t="shared" si="0"/>
        <v>285.28518977108223</v>
      </c>
    </row>
    <row r="56" spans="1:7" x14ac:dyDescent="0.25">
      <c r="A56" s="3">
        <v>43370.25</v>
      </c>
      <c r="B56" s="7">
        <v>107.76456634820522</v>
      </c>
      <c r="C56" s="4">
        <v>27.724888672000002</v>
      </c>
      <c r="D56" s="4">
        <v>96.805057074245354</v>
      </c>
      <c r="E56" s="4">
        <v>43.14814706381015</v>
      </c>
      <c r="F56" s="4">
        <v>9.828808969579292</v>
      </c>
      <c r="G56" s="4">
        <f t="shared" si="0"/>
        <v>285.27146812784002</v>
      </c>
    </row>
    <row r="57" spans="1:7" x14ac:dyDescent="0.25">
      <c r="A57" s="3">
        <v>43401</v>
      </c>
      <c r="B57" s="7">
        <v>108.33737776842717</v>
      </c>
      <c r="C57" s="4">
        <v>27.66363548</v>
      </c>
      <c r="D57" s="4">
        <v>97.312203843485761</v>
      </c>
      <c r="E57" s="4">
        <v>43.019503436957805</v>
      </c>
      <c r="F57" s="4">
        <v>9.5707379891785784</v>
      </c>
      <c r="G57" s="4">
        <f t="shared" si="0"/>
        <v>285.90345851804926</v>
      </c>
    </row>
    <row r="58" spans="1:7" x14ac:dyDescent="0.25">
      <c r="A58" s="3">
        <v>43431.75</v>
      </c>
      <c r="B58" s="7">
        <v>108.63110384789084</v>
      </c>
      <c r="C58" s="4">
        <v>27.527292104000001</v>
      </c>
      <c r="D58" s="4">
        <v>97.217191607136954</v>
      </c>
      <c r="E58" s="4">
        <v>42.998931790232007</v>
      </c>
      <c r="F58" s="4">
        <v>9.0439033849471109</v>
      </c>
      <c r="G58" s="4">
        <f t="shared" si="0"/>
        <v>285.4184227342069</v>
      </c>
    </row>
    <row r="59" spans="1:7" x14ac:dyDescent="0.25">
      <c r="A59" s="3">
        <v>43462.5</v>
      </c>
      <c r="B59" s="7">
        <v>108.45946911759386</v>
      </c>
      <c r="C59" s="4">
        <v>27.318456463999997</v>
      </c>
      <c r="D59" s="4">
        <v>96.914757327227733</v>
      </c>
      <c r="E59" s="4">
        <v>42.907167977779437</v>
      </c>
      <c r="F59" s="4">
        <v>8.6441718863828285</v>
      </c>
      <c r="G59" s="4">
        <f t="shared" si="0"/>
        <v>284.24402277298384</v>
      </c>
    </row>
    <row r="60" spans="1:7" x14ac:dyDescent="0.25">
      <c r="A60" s="3">
        <v>43493.25</v>
      </c>
      <c r="B60" s="7">
        <v>108.31480389662349</v>
      </c>
      <c r="C60" s="4">
        <v>27.256837191999999</v>
      </c>
      <c r="D60" s="4">
        <v>97.046435174102172</v>
      </c>
      <c r="E60" s="4">
        <v>42.558802434572542</v>
      </c>
      <c r="F60" s="4">
        <v>8.7652056525022779</v>
      </c>
      <c r="G60" s="4">
        <f t="shared" si="0"/>
        <v>283.9420843498005</v>
      </c>
    </row>
    <row r="61" spans="1:7" x14ac:dyDescent="0.25">
      <c r="A61" s="3">
        <v>43524</v>
      </c>
      <c r="B61" s="7">
        <v>108.18287956953318</v>
      </c>
      <c r="C61" s="4">
        <v>27.288439984</v>
      </c>
      <c r="D61" s="4">
        <v>96.760559101829671</v>
      </c>
      <c r="E61" s="4">
        <v>42.346190430762611</v>
      </c>
      <c r="F61" s="4">
        <v>8.7838729057370326</v>
      </c>
      <c r="G61" s="4">
        <f t="shared" si="0"/>
        <v>283.36194199186252</v>
      </c>
    </row>
    <row r="62" spans="1:7" x14ac:dyDescent="0.25">
      <c r="A62" s="3">
        <v>43554.75</v>
      </c>
      <c r="B62" s="7">
        <v>107.97979338640501</v>
      </c>
      <c r="C62" s="4">
        <v>27.353139735999999</v>
      </c>
      <c r="D62" s="4">
        <v>96.669503564336779</v>
      </c>
      <c r="E62" s="4">
        <v>42.698299476915551</v>
      </c>
      <c r="F62" s="4">
        <v>8.903492161640072</v>
      </c>
      <c r="G62" s="4">
        <f t="shared" si="0"/>
        <v>283.60422832529741</v>
      </c>
    </row>
    <row r="63" spans="1:7" x14ac:dyDescent="0.25">
      <c r="A63" s="3">
        <v>43585.5</v>
      </c>
      <c r="B63" s="7">
        <v>107.87160093659733</v>
      </c>
      <c r="C63" s="4">
        <v>27.348172591999997</v>
      </c>
      <c r="D63" s="4">
        <v>96.791880283539911</v>
      </c>
      <c r="E63" s="4">
        <v>42.162450394191474</v>
      </c>
      <c r="F63" s="4">
        <v>8.7682022918569924</v>
      </c>
      <c r="G63" s="4">
        <f t="shared" si="0"/>
        <v>282.9423064981857</v>
      </c>
    </row>
    <row r="64" spans="1:7" x14ac:dyDescent="0.25">
      <c r="A64" s="3">
        <v>43616.25</v>
      </c>
      <c r="B64" s="7">
        <v>107.57018262868435</v>
      </c>
      <c r="C64" s="4">
        <v>27.220855480000001</v>
      </c>
      <c r="D64" s="4">
        <v>96.774069118719893</v>
      </c>
      <c r="E64" s="4">
        <v>41.568895988662319</v>
      </c>
      <c r="F64" s="4">
        <v>8.8291523600959376</v>
      </c>
      <c r="G64" s="4">
        <f t="shared" si="0"/>
        <v>281.96315557616248</v>
      </c>
    </row>
    <row r="65" spans="1:7" x14ac:dyDescent="0.25">
      <c r="A65" s="3">
        <v>43646.75</v>
      </c>
      <c r="B65" s="7">
        <v>107.34852652413038</v>
      </c>
      <c r="C65" s="4">
        <v>27.175673719999999</v>
      </c>
      <c r="D65" s="4">
        <v>96.543345532272042</v>
      </c>
      <c r="E65" s="4">
        <v>41.278573314940139</v>
      </c>
      <c r="F65" s="4">
        <v>8.8579084903058511</v>
      </c>
      <c r="G65" s="4">
        <f t="shared" si="0"/>
        <v>281.20402758164846</v>
      </c>
    </row>
    <row r="66" spans="1:7" x14ac:dyDescent="0.25">
      <c r="A66" s="3">
        <v>43677.25</v>
      </c>
      <c r="B66" s="7">
        <v>107.27933496908967</v>
      </c>
      <c r="C66" s="4">
        <v>26.834538640000002</v>
      </c>
      <c r="D66" s="4">
        <v>96.410622505679783</v>
      </c>
      <c r="E66" s="4">
        <v>40.642424901509486</v>
      </c>
      <c r="F66" s="4">
        <v>9.0552513260351688</v>
      </c>
      <c r="G66" s="4">
        <f t="shared" si="0"/>
        <v>280.22217234231408</v>
      </c>
    </row>
    <row r="67" spans="1:7" x14ac:dyDescent="0.25">
      <c r="A67" s="3">
        <v>43707.75</v>
      </c>
      <c r="B67" s="7">
        <v>106.98133816737793</v>
      </c>
      <c r="C67" s="4">
        <v>26.623730743999996</v>
      </c>
      <c r="D67" s="4">
        <v>96.566641992368432</v>
      </c>
      <c r="E67" s="4">
        <v>39.937346124850357</v>
      </c>
      <c r="F67" s="4">
        <v>9.313015095196894</v>
      </c>
      <c r="G67" s="4">
        <f t="shared" si="0"/>
        <v>279.42207212379355</v>
      </c>
    </row>
    <row r="68" spans="1:7" x14ac:dyDescent="0.25">
      <c r="A68" s="3">
        <v>43738.25</v>
      </c>
      <c r="B68" s="7">
        <v>107.18299179936157</v>
      </c>
      <c r="C68" s="4">
        <v>26.387862383999998</v>
      </c>
      <c r="D68" s="4">
        <v>95.919165324953156</v>
      </c>
      <c r="E68" s="4">
        <v>39.634191874786808</v>
      </c>
      <c r="F68" s="4">
        <v>9.5809142496317392</v>
      </c>
      <c r="G68" s="4">
        <f t="shared" si="0"/>
        <v>278.70512563273326</v>
      </c>
    </row>
    <row r="69" spans="1:7" x14ac:dyDescent="0.25">
      <c r="A69" s="3">
        <v>43768.75</v>
      </c>
      <c r="B69" s="7">
        <v>107.25581228364794</v>
      </c>
      <c r="C69" s="4">
        <v>26.385781032000001</v>
      </c>
      <c r="D69" s="4">
        <v>94.914267275415028</v>
      </c>
      <c r="E69" s="4">
        <v>39.507373966490654</v>
      </c>
      <c r="F69" s="4">
        <v>9.9472998814803102</v>
      </c>
      <c r="G69" s="4">
        <f t="shared" si="0"/>
        <v>278.01053443903396</v>
      </c>
    </row>
    <row r="70" spans="1:7" x14ac:dyDescent="0.25">
      <c r="A70" s="3">
        <v>43799.25</v>
      </c>
      <c r="B70" s="7">
        <v>107.11669039416094</v>
      </c>
      <c r="C70" s="4">
        <v>26.379742688</v>
      </c>
      <c r="D70" s="4">
        <v>94.282758773551436</v>
      </c>
      <c r="E70" s="4">
        <v>39.647643090502825</v>
      </c>
      <c r="F70" s="4">
        <v>9.9307460756427179</v>
      </c>
      <c r="G70" s="4">
        <f t="shared" si="0"/>
        <v>277.35758102185792</v>
      </c>
    </row>
    <row r="71" spans="1:7" x14ac:dyDescent="0.25">
      <c r="A71" s="3">
        <v>43829.75</v>
      </c>
      <c r="B71" s="7">
        <v>107.44336906802025</v>
      </c>
      <c r="C71" s="4">
        <v>26.344994935999999</v>
      </c>
      <c r="D71" s="4">
        <v>93.937480778200595</v>
      </c>
      <c r="E71" s="4">
        <v>39.694988181627068</v>
      </c>
      <c r="F71" s="4">
        <v>9.974495619314645</v>
      </c>
      <c r="G71" s="4">
        <f t="shared" si="0"/>
        <v>277.39532858316261</v>
      </c>
    </row>
    <row r="72" spans="1:7" x14ac:dyDescent="0.25">
      <c r="A72" s="3">
        <v>43860.25</v>
      </c>
      <c r="B72" s="7">
        <v>107.47764840481852</v>
      </c>
      <c r="C72" s="4">
        <v>26.347137544000002</v>
      </c>
      <c r="D72" s="4">
        <v>93.249687165991531</v>
      </c>
      <c r="E72" s="4">
        <v>39.880240651334312</v>
      </c>
      <c r="F72" s="4">
        <v>9.5825834747336138</v>
      </c>
      <c r="G72" s="4">
        <f t="shared" si="0"/>
        <v>276.53729724087799</v>
      </c>
    </row>
    <row r="73" spans="1:7" x14ac:dyDescent="0.25">
      <c r="A73" s="3">
        <v>43890.75</v>
      </c>
      <c r="B73" s="7">
        <v>107.70235616914321</v>
      </c>
      <c r="C73" s="4">
        <v>26.299367847999999</v>
      </c>
      <c r="D73" s="4">
        <v>93.110534513283142</v>
      </c>
      <c r="E73" s="4">
        <v>40.028415344913292</v>
      </c>
      <c r="F73" s="4">
        <v>9.5155782207359376</v>
      </c>
      <c r="G73" s="4">
        <f t="shared" si="0"/>
        <v>276.6562520960756</v>
      </c>
    </row>
    <row r="74" spans="1:7" x14ac:dyDescent="0.25">
      <c r="A74" s="3">
        <v>43921.25</v>
      </c>
      <c r="B74" s="7">
        <v>107.63617999511089</v>
      </c>
      <c r="C74" s="4">
        <v>26.278943911999995</v>
      </c>
      <c r="D74" s="4">
        <v>92.109095697206357</v>
      </c>
      <c r="E74" s="4">
        <v>39.640783972430832</v>
      </c>
      <c r="F74" s="4">
        <v>9.304939295642777</v>
      </c>
      <c r="G74" s="4">
        <f t="shared" si="0"/>
        <v>274.96994287239085</v>
      </c>
    </row>
    <row r="75" spans="1:7" x14ac:dyDescent="0.25">
      <c r="A75" s="3">
        <v>43951.75</v>
      </c>
      <c r="B75" s="7">
        <v>105.2912403186934</v>
      </c>
      <c r="C75" s="4">
        <v>26.483499951999999</v>
      </c>
      <c r="D75" s="4">
        <v>91.159344292662723</v>
      </c>
      <c r="E75" s="4">
        <v>39.855916242665877</v>
      </c>
      <c r="F75" s="4">
        <v>9.2173569637733674</v>
      </c>
      <c r="G75" s="4">
        <f t="shared" si="0"/>
        <v>272.00735776979536</v>
      </c>
    </row>
    <row r="76" spans="1:7" x14ac:dyDescent="0.25">
      <c r="A76" s="3">
        <v>43982.25</v>
      </c>
      <c r="B76" s="7">
        <v>103.45106638291924</v>
      </c>
      <c r="C76" s="4">
        <v>26.093588663999995</v>
      </c>
      <c r="D76" s="4">
        <v>90.445976179629838</v>
      </c>
      <c r="E76" s="4">
        <v>39.97547361568072</v>
      </c>
      <c r="F76" s="4">
        <v>9.064257868802871</v>
      </c>
      <c r="G76" s="4">
        <f t="shared" si="0"/>
        <v>269.03036271103264</v>
      </c>
    </row>
    <row r="77" spans="1:7" x14ac:dyDescent="0.25">
      <c r="A77" s="3">
        <v>44012.75</v>
      </c>
      <c r="B77" s="7">
        <v>102.56281922920793</v>
      </c>
      <c r="C77" s="4">
        <v>25.928844447999996</v>
      </c>
      <c r="D77" s="4">
        <v>89.913084629335174</v>
      </c>
      <c r="E77" s="4">
        <v>40.203513561382401</v>
      </c>
      <c r="F77" s="4">
        <v>8.9807260871675023</v>
      </c>
      <c r="G77" s="4">
        <f t="shared" si="0"/>
        <v>267.58898795509299</v>
      </c>
    </row>
    <row r="78" spans="1:7" x14ac:dyDescent="0.25">
      <c r="A78" s="3">
        <v>44043.25</v>
      </c>
      <c r="B78" s="7">
        <v>101.33508185565094</v>
      </c>
      <c r="C78" s="4">
        <v>25.952119336000003</v>
      </c>
      <c r="D78" s="4">
        <v>89.756435075363925</v>
      </c>
      <c r="E78" s="4">
        <v>40.298538053689576</v>
      </c>
      <c r="F78" s="4">
        <v>9.1833700857430252</v>
      </c>
      <c r="G78" s="4">
        <f t="shared" si="0"/>
        <v>266.52554440644747</v>
      </c>
    </row>
    <row r="79" spans="1:7" x14ac:dyDescent="0.25">
      <c r="A79" s="3">
        <v>44073.75</v>
      </c>
      <c r="B79" s="7">
        <v>99.740735311493893</v>
      </c>
      <c r="C79" s="4">
        <v>25.962379976000001</v>
      </c>
      <c r="D79" s="4">
        <v>89.314011661336053</v>
      </c>
      <c r="E79" s="4">
        <v>40.637135281606042</v>
      </c>
      <c r="F79" s="4">
        <v>8.9526211463751615</v>
      </c>
      <c r="G79" s="4">
        <f t="shared" si="0"/>
        <v>264.60688337681114</v>
      </c>
    </row>
    <row r="80" spans="1:7" x14ac:dyDescent="0.25">
      <c r="A80" s="3">
        <v>44104.25</v>
      </c>
      <c r="B80" s="7">
        <v>98.670551534751979</v>
      </c>
      <c r="C80" s="4">
        <v>26.027676272000001</v>
      </c>
      <c r="D80" s="4">
        <v>88.860018281810255</v>
      </c>
      <c r="E80" s="4">
        <v>40.96419621137499</v>
      </c>
      <c r="F80" s="4">
        <v>8.4407091029134484</v>
      </c>
      <c r="G80" s="4">
        <f t="shared" si="0"/>
        <v>262.96315140285071</v>
      </c>
    </row>
    <row r="81" spans="1:7" x14ac:dyDescent="0.25">
      <c r="A81" s="3">
        <v>44134.75</v>
      </c>
      <c r="B81" s="7">
        <v>97.578165209725753</v>
      </c>
      <c r="C81" s="4">
        <v>26.063383215999998</v>
      </c>
      <c r="D81" s="4">
        <v>88.515312781135449</v>
      </c>
      <c r="E81" s="4">
        <v>40.773414568119293</v>
      </c>
      <c r="F81" s="4">
        <v>8.0606296410222509</v>
      </c>
      <c r="G81" s="4">
        <f t="shared" si="0"/>
        <v>260.99090541600276</v>
      </c>
    </row>
    <row r="82" spans="1:7" x14ac:dyDescent="0.25">
      <c r="A82" s="3">
        <v>44165.25</v>
      </c>
      <c r="B82" s="7">
        <v>97.018463839424669</v>
      </c>
      <c r="C82" s="4">
        <v>26.095462015999999</v>
      </c>
      <c r="D82" s="4">
        <v>88.291501116384367</v>
      </c>
      <c r="E82" s="4">
        <v>40.722959714337648</v>
      </c>
      <c r="F82" s="4">
        <v>7.9526277490249795</v>
      </c>
      <c r="G82" s="4">
        <f t="shared" si="0"/>
        <v>260.08101443517171</v>
      </c>
    </row>
    <row r="83" spans="1:7" x14ac:dyDescent="0.25">
      <c r="A83" s="3">
        <v>44195.75</v>
      </c>
      <c r="B83" s="7">
        <v>96.519083174757242</v>
      </c>
      <c r="C83" s="4">
        <v>26.287039272000001</v>
      </c>
      <c r="D83" s="4">
        <v>87.396110287427376</v>
      </c>
      <c r="E83" s="4">
        <v>40.720148347733101</v>
      </c>
      <c r="F83" s="4">
        <v>7.8009185516162551</v>
      </c>
      <c r="G83" s="4">
        <f t="shared" si="0"/>
        <v>258.723299633534</v>
      </c>
    </row>
    <row r="84" spans="1:7" x14ac:dyDescent="0.25">
      <c r="A84" s="3">
        <v>44226.25</v>
      </c>
      <c r="B84" s="7">
        <v>95.617545854373674</v>
      </c>
      <c r="C84" s="4">
        <v>26.503397855999999</v>
      </c>
      <c r="D84" s="4">
        <v>86.254992431938462</v>
      </c>
      <c r="E84" s="4">
        <v>40.709599561991375</v>
      </c>
      <c r="F84" s="4">
        <v>7.5313371213861391</v>
      </c>
      <c r="G84" s="4">
        <f t="shared" si="0"/>
        <v>256.61687282568965</v>
      </c>
    </row>
    <row r="85" spans="1:7" x14ac:dyDescent="0.25">
      <c r="A85" s="3">
        <v>44255.75</v>
      </c>
      <c r="B85" s="7">
        <v>95.092903274293903</v>
      </c>
      <c r="C85" s="4">
        <v>26.808876120000001</v>
      </c>
      <c r="D85" s="4">
        <v>85.322643973822025</v>
      </c>
      <c r="E85" s="4">
        <v>40.775279893518189</v>
      </c>
      <c r="F85" s="4">
        <v>7.1611021356337297</v>
      </c>
      <c r="G85" s="4">
        <f t="shared" si="0"/>
        <v>255.16080539726786</v>
      </c>
    </row>
    <row r="86" spans="1:7" x14ac:dyDescent="0.25">
      <c r="A86" s="3">
        <v>44286.25</v>
      </c>
      <c r="B86" s="7">
        <v>95.07471936078791</v>
      </c>
      <c r="C86" s="4">
        <v>27.084396767999998</v>
      </c>
      <c r="D86" s="4">
        <v>85.140525824690116</v>
      </c>
      <c r="E86" s="4">
        <v>41.048207534980804</v>
      </c>
      <c r="F86" s="4">
        <v>6.919345378169524</v>
      </c>
      <c r="G86" s="4">
        <f t="shared" si="0"/>
        <v>255.26719486662836</v>
      </c>
    </row>
    <row r="87" spans="1:7" x14ac:dyDescent="0.25">
      <c r="A87" s="3">
        <v>44316.75</v>
      </c>
      <c r="B87" s="7">
        <v>97.563302369159345</v>
      </c>
      <c r="C87" s="4">
        <v>27.334514479999996</v>
      </c>
      <c r="D87" s="4">
        <v>85.303423507799664</v>
      </c>
      <c r="E87" s="4">
        <v>41.001638529019921</v>
      </c>
      <c r="F87" s="4">
        <v>6.8647401129497778</v>
      </c>
      <c r="G87" s="4">
        <f t="shared" si="0"/>
        <v>258.06761899892871</v>
      </c>
    </row>
    <row r="88" spans="1:7" x14ac:dyDescent="0.25">
      <c r="A88" s="3">
        <v>44347.25</v>
      </c>
      <c r="B88" s="7">
        <v>99.311960015280874</v>
      </c>
      <c r="C88" s="4">
        <v>28.110628832</v>
      </c>
      <c r="D88" s="4">
        <v>85.262423528352599</v>
      </c>
      <c r="E88" s="4">
        <v>41.129130316263009</v>
      </c>
      <c r="F88" s="4">
        <v>6.8184590589411975</v>
      </c>
      <c r="G88" s="4">
        <f t="shared" si="0"/>
        <v>260.63260175083769</v>
      </c>
    </row>
    <row r="89" spans="1:7" x14ac:dyDescent="0.25">
      <c r="A89" s="3">
        <v>44377.75</v>
      </c>
      <c r="B89" s="7">
        <v>100.15350228656558</v>
      </c>
      <c r="C89" s="4">
        <v>28.417035503999998</v>
      </c>
      <c r="D89" s="4">
        <v>85.062549945982738</v>
      </c>
      <c r="E89" s="4">
        <v>40.540958665583254</v>
      </c>
      <c r="F89" s="4">
        <v>7.0225878205189689</v>
      </c>
      <c r="G89" s="4">
        <f t="shared" si="0"/>
        <v>261.19663422265057</v>
      </c>
    </row>
    <row r="90" spans="1:7" x14ac:dyDescent="0.25">
      <c r="A90" s="3">
        <v>44408.25</v>
      </c>
      <c r="B90" s="7">
        <v>100.18713659648213</v>
      </c>
      <c r="C90" s="4">
        <v>28.775762183999994</v>
      </c>
      <c r="D90" s="4">
        <v>84.659579909039763</v>
      </c>
      <c r="E90" s="4">
        <v>40.903224173969214</v>
      </c>
      <c r="F90" s="4">
        <v>6.7032066643401587</v>
      </c>
      <c r="G90" s="4">
        <f t="shared" si="0"/>
        <v>261.22890952783126</v>
      </c>
    </row>
    <row r="91" spans="1:7" x14ac:dyDescent="0.25">
      <c r="A91" s="3">
        <v>44438.75</v>
      </c>
      <c r="B91" s="7">
        <v>100.19959511383945</v>
      </c>
      <c r="C91" s="4">
        <v>28.848280447999997</v>
      </c>
      <c r="D91" s="4">
        <v>84.320154304931464</v>
      </c>
      <c r="E91" s="4">
        <v>40.638879013684125</v>
      </c>
      <c r="F91" s="4">
        <v>6.5362616925867281</v>
      </c>
      <c r="G91" s="4">
        <f t="shared" si="0"/>
        <v>260.54317057304178</v>
      </c>
    </row>
    <row r="92" spans="1:7" x14ac:dyDescent="0.25">
      <c r="A92" s="3">
        <v>44469.25</v>
      </c>
      <c r="B92" s="7">
        <v>100.02383601200567</v>
      </c>
      <c r="C92" s="4">
        <v>29.067096448000001</v>
      </c>
      <c r="D92" s="4">
        <v>84.111939963389162</v>
      </c>
      <c r="E92" s="4">
        <v>40.280349186182235</v>
      </c>
      <c r="F92" s="4">
        <v>6.5191493935948914</v>
      </c>
      <c r="G92" s="4">
        <f t="shared" si="0"/>
        <v>260.00237100317196</v>
      </c>
    </row>
    <row r="93" spans="1:7" x14ac:dyDescent="0.25">
      <c r="A93" s="3">
        <v>44499.75</v>
      </c>
      <c r="B93" s="7">
        <v>100.11161726796911</v>
      </c>
      <c r="C93" s="4">
        <v>29.296910448000002</v>
      </c>
      <c r="D93" s="4">
        <v>83.735360418846</v>
      </c>
      <c r="E93" s="4">
        <v>40.37401681788716</v>
      </c>
      <c r="F93" s="4">
        <v>6.3595408838303626</v>
      </c>
      <c r="G93" s="4">
        <f t="shared" ref="G93:G105" si="1">SUM(B93:F93)</f>
        <v>259.87744583653262</v>
      </c>
    </row>
    <row r="94" spans="1:7" x14ac:dyDescent="0.25">
      <c r="A94" s="3">
        <v>44530.25</v>
      </c>
      <c r="B94" s="7">
        <v>100.09791478461871</v>
      </c>
      <c r="C94" s="4">
        <v>29.626250784</v>
      </c>
      <c r="D94" s="4">
        <v>83.283523673166371</v>
      </c>
      <c r="E94" s="4">
        <v>40.088459414152588</v>
      </c>
      <c r="F94" s="4">
        <v>6.2393314969392923</v>
      </c>
      <c r="G94" s="4">
        <f t="shared" si="1"/>
        <v>259.33548015287698</v>
      </c>
    </row>
    <row r="95" spans="1:7" x14ac:dyDescent="0.25">
      <c r="A95" s="3">
        <v>44561.25</v>
      </c>
      <c r="B95" s="7">
        <v>100.50776360876006</v>
      </c>
      <c r="C95" s="4">
        <v>29.668012296000001</v>
      </c>
      <c r="D95" s="4">
        <v>82.780033443847486</v>
      </c>
      <c r="E95" s="4">
        <v>39.817296785878582</v>
      </c>
      <c r="F95" s="4">
        <v>6.1703581547084543</v>
      </c>
      <c r="G95" s="4">
        <f t="shared" si="1"/>
        <v>258.94346428919459</v>
      </c>
    </row>
    <row r="96" spans="1:7" x14ac:dyDescent="0.25">
      <c r="A96" s="3">
        <v>44592.25</v>
      </c>
      <c r="B96" s="7">
        <v>100.76320609510996</v>
      </c>
      <c r="C96" s="4">
        <v>29.586392367999998</v>
      </c>
      <c r="D96" s="4">
        <v>82.639137845968278</v>
      </c>
      <c r="E96" s="4">
        <v>39.75560449063606</v>
      </c>
      <c r="F96" s="4">
        <v>6.2543859129993873</v>
      </c>
      <c r="G96" s="4">
        <f t="shared" si="1"/>
        <v>258.99872671271373</v>
      </c>
    </row>
    <row r="97" spans="1:11" x14ac:dyDescent="0.25">
      <c r="A97" s="3">
        <v>44593.25</v>
      </c>
      <c r="B97" s="7">
        <v>100.91480684449952</v>
      </c>
      <c r="C97" s="4">
        <v>29.512007719999993</v>
      </c>
      <c r="D97" s="4">
        <v>82.301753387338039</v>
      </c>
      <c r="E97" s="4">
        <v>39.13160914929162</v>
      </c>
      <c r="F97" s="4">
        <v>6.3335374261882205</v>
      </c>
      <c r="G97" s="4">
        <f t="shared" si="1"/>
        <v>258.19371452731741</v>
      </c>
    </row>
    <row r="98" spans="1:11" x14ac:dyDescent="0.25">
      <c r="A98" s="3">
        <v>44623.75</v>
      </c>
      <c r="B98" s="7">
        <v>101.01184424193393</v>
      </c>
      <c r="C98" s="4">
        <v>29.529877727999995</v>
      </c>
      <c r="D98" s="4">
        <v>82.106948356533834</v>
      </c>
      <c r="E98" s="4">
        <v>38.972440038305649</v>
      </c>
      <c r="F98" s="4">
        <v>6.4469527314320088</v>
      </c>
      <c r="G98" s="4">
        <f t="shared" si="1"/>
        <v>258.06806309620544</v>
      </c>
    </row>
    <row r="99" spans="1:11" x14ac:dyDescent="0.25">
      <c r="A99" s="3">
        <v>44654.25</v>
      </c>
      <c r="B99" s="7">
        <v>100.51830906411234</v>
      </c>
      <c r="C99" s="4">
        <v>29.405941240000004</v>
      </c>
      <c r="D99" s="4">
        <v>81.5732779057806</v>
      </c>
      <c r="E99" s="4">
        <v>38.764595273287718</v>
      </c>
      <c r="F99" s="4">
        <v>6.6288517829635545</v>
      </c>
      <c r="G99" s="4">
        <f t="shared" si="1"/>
        <v>256.89097526614421</v>
      </c>
    </row>
    <row r="100" spans="1:11" x14ac:dyDescent="0.25">
      <c r="A100" s="3">
        <v>44709.25</v>
      </c>
      <c r="B100" s="7">
        <v>100.33622701033752</v>
      </c>
      <c r="C100" s="4">
        <v>29.356127111999999</v>
      </c>
      <c r="D100" s="4">
        <v>80.846971203616278</v>
      </c>
      <c r="E100" s="4">
        <v>38.683153771622223</v>
      </c>
      <c r="F100" s="4">
        <v>6.8834082266217944</v>
      </c>
      <c r="G100" s="4">
        <f t="shared" si="1"/>
        <v>256.10588732419779</v>
      </c>
      <c r="K100" s="4"/>
    </row>
    <row r="101" spans="1:11" x14ac:dyDescent="0.25">
      <c r="A101" s="3">
        <v>44739.75</v>
      </c>
      <c r="B101" s="7">
        <v>100.80125152679125</v>
      </c>
      <c r="C101" s="4">
        <v>29.302501280000001</v>
      </c>
      <c r="D101" s="4">
        <v>80.241224483994387</v>
      </c>
      <c r="E101" s="4">
        <v>38.640701923870701</v>
      </c>
      <c r="F101" s="4">
        <v>6.9419443077128582</v>
      </c>
      <c r="G101" s="4">
        <f t="shared" si="1"/>
        <v>255.92762352236917</v>
      </c>
      <c r="H101" s="4"/>
      <c r="K101" s="4"/>
    </row>
    <row r="102" spans="1:11" x14ac:dyDescent="0.25">
      <c r="A102" s="3">
        <v>44770.25</v>
      </c>
      <c r="B102" s="7">
        <v>101.62568860279467</v>
      </c>
      <c r="C102" s="4">
        <v>29.185904592</v>
      </c>
      <c r="D102" s="4">
        <v>80.000422152339468</v>
      </c>
      <c r="E102" s="4">
        <v>38.15373412432043</v>
      </c>
      <c r="F102" s="4">
        <v>7.2042755029298462</v>
      </c>
      <c r="G102" s="4">
        <f t="shared" si="1"/>
        <v>256.17002497438443</v>
      </c>
      <c r="K102" s="4"/>
    </row>
    <row r="103" spans="1:11" x14ac:dyDescent="0.25">
      <c r="A103" s="3">
        <v>44801.25</v>
      </c>
      <c r="B103" s="7">
        <v>103.27248919990959</v>
      </c>
      <c r="C103" s="4">
        <v>29.191795151999994</v>
      </c>
      <c r="D103" s="4">
        <v>79.92887255939803</v>
      </c>
      <c r="E103" s="4">
        <v>38.016487021046437</v>
      </c>
      <c r="F103" s="4">
        <v>7.2531243992745784</v>
      </c>
      <c r="G103" s="4">
        <f t="shared" si="1"/>
        <v>257.66276833162863</v>
      </c>
      <c r="K103" s="4"/>
    </row>
    <row r="104" spans="1:11" x14ac:dyDescent="0.25">
      <c r="A104" s="3">
        <v>44832.25</v>
      </c>
      <c r="B104" s="7">
        <v>104.67532725521642</v>
      </c>
      <c r="C104" s="4">
        <v>29.264880319999996</v>
      </c>
      <c r="D104" s="4">
        <v>79.941045874142361</v>
      </c>
      <c r="E104" s="4">
        <v>38.284155184251013</v>
      </c>
      <c r="F104" s="4">
        <v>7.2912862359246153</v>
      </c>
      <c r="G104" s="4">
        <f t="shared" si="1"/>
        <v>259.45669486953437</v>
      </c>
      <c r="K104" s="4"/>
    </row>
    <row r="105" spans="1:11" x14ac:dyDescent="0.25">
      <c r="A105" s="3">
        <v>44864.083333333256</v>
      </c>
      <c r="B105" s="7">
        <v>104.94625816536455</v>
      </c>
      <c r="C105" s="4">
        <v>29.198801319999994</v>
      </c>
      <c r="D105" s="4">
        <v>79.959386940337794</v>
      </c>
      <c r="E105" s="4">
        <v>38.240812766943904</v>
      </c>
      <c r="F105" s="4">
        <v>7.338366468615904</v>
      </c>
      <c r="G105" s="4">
        <f t="shared" si="1"/>
        <v>259.68362566126217</v>
      </c>
      <c r="K105" s="4"/>
    </row>
    <row r="106" spans="1:11" x14ac:dyDescent="0.25">
      <c r="A106" s="3">
        <v>44894.49999999992</v>
      </c>
      <c r="B106" s="7">
        <v>105.53328955583228</v>
      </c>
      <c r="C106" s="4">
        <v>29.095576743999999</v>
      </c>
      <c r="D106" s="4">
        <v>79.145436139892325</v>
      </c>
      <c r="E106" s="4">
        <v>38.071984417698694</v>
      </c>
      <c r="F106" s="4">
        <v>7.3308881517232507</v>
      </c>
      <c r="G106" s="4">
        <f>SUM(B106:F106)</f>
        <v>259.17717500914654</v>
      </c>
      <c r="K106" s="4"/>
    </row>
    <row r="107" spans="1:11" x14ac:dyDescent="0.25">
      <c r="A107" s="3">
        <v>44924.916666666584</v>
      </c>
      <c r="B107" s="7"/>
      <c r="D107" s="4">
        <v>78.405969208626885</v>
      </c>
      <c r="E107" s="4">
        <v>37.992611702581463</v>
      </c>
      <c r="F107" s="4">
        <v>7.2161807585512356</v>
      </c>
      <c r="G107" s="4"/>
    </row>
    <row r="108" spans="1:11" x14ac:dyDescent="0.25">
      <c r="A108" s="3">
        <v>44955.333333333248</v>
      </c>
      <c r="D108" s="4">
        <v>77.824202699186742</v>
      </c>
      <c r="E108" s="4">
        <v>37.784445811952708</v>
      </c>
      <c r="F108" s="4">
        <v>7.066064643162929</v>
      </c>
      <c r="G108" s="4"/>
    </row>
    <row r="109" spans="1:11" x14ac:dyDescent="0.25">
      <c r="A109" s="3">
        <v>44985.749999999913</v>
      </c>
      <c r="D109" s="4">
        <v>77.985078092067653</v>
      </c>
      <c r="E109" s="4">
        <v>37.744705393529166</v>
      </c>
      <c r="F109" s="4">
        <v>6.9436470488244675</v>
      </c>
      <c r="G109" s="4"/>
    </row>
    <row r="110" spans="1:11" x14ac:dyDescent="0.25">
      <c r="A110" s="3"/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H1" workbookViewId="0">
      <selection activeCell="M11" sqref="M11"/>
    </sheetView>
  </sheetViews>
  <sheetFormatPr defaultRowHeight="15" x14ac:dyDescent="0.25"/>
  <cols>
    <col min="7" max="7" width="4.140625" customWidth="1"/>
  </cols>
  <sheetData>
    <row r="1" spans="1:12" x14ac:dyDescent="0.25">
      <c r="H1" s="25" t="s">
        <v>55</v>
      </c>
    </row>
    <row r="3" spans="1:12" x14ac:dyDescent="0.25">
      <c r="I3" t="s">
        <v>36</v>
      </c>
    </row>
    <row r="4" spans="1:12" x14ac:dyDescent="0.25">
      <c r="B4" s="22" t="s">
        <v>37</v>
      </c>
      <c r="C4" s="22" t="s">
        <v>38</v>
      </c>
      <c r="D4" s="22" t="s">
        <v>39</v>
      </c>
      <c r="E4" s="22" t="s">
        <v>40</v>
      </c>
      <c r="F4" s="22" t="s">
        <v>41</v>
      </c>
      <c r="I4" s="22" t="s">
        <v>42</v>
      </c>
      <c r="J4" s="22" t="s">
        <v>43</v>
      </c>
      <c r="K4" s="22" t="s">
        <v>44</v>
      </c>
      <c r="L4" s="22" t="s">
        <v>45</v>
      </c>
    </row>
    <row r="5" spans="1:12" x14ac:dyDescent="0.25">
      <c r="A5" s="23">
        <v>44774</v>
      </c>
      <c r="B5" s="24">
        <f>'[4]Aug 22'!F1492</f>
        <v>155.97080485277314</v>
      </c>
      <c r="C5" s="24">
        <f>'[4]Aug 22'!K1492</f>
        <v>146.25698938195765</v>
      </c>
      <c r="D5" s="24">
        <f>'[4]Aug 22'!P1492</f>
        <v>188.38864306799874</v>
      </c>
      <c r="E5" s="24">
        <f>D5</f>
        <v>188.38864306799874</v>
      </c>
      <c r="F5" s="24">
        <f>'[4]Aug 22'!U1492</f>
        <v>130.78427247199801</v>
      </c>
      <c r="H5" s="23">
        <v>44774</v>
      </c>
      <c r="I5" s="18">
        <v>0.24477786410885444</v>
      </c>
      <c r="J5" s="18">
        <v>0.19473401758782991</v>
      </c>
      <c r="K5" s="18">
        <v>0.70896942496779047</v>
      </c>
      <c r="L5" s="18">
        <v>0.32798710651674312</v>
      </c>
    </row>
    <row r="6" spans="1:12" x14ac:dyDescent="0.25">
      <c r="A6" s="23">
        <f>A5+32</f>
        <v>44806</v>
      </c>
      <c r="B6" s="24">
        <f>'[4]Sep 22'!E1444</f>
        <v>162.74734979729453</v>
      </c>
      <c r="C6" s="24">
        <f>'[4]Sep 22'!J1444</f>
        <v>167.93388209251412</v>
      </c>
      <c r="D6" s="24">
        <f>'[4]Sep 22'!O1444</f>
        <v>166.41959494665917</v>
      </c>
      <c r="E6" s="24">
        <f t="shared" ref="E6:E10" si="0">D6</f>
        <v>166.41959494665917</v>
      </c>
      <c r="F6" s="24">
        <f>'[4]Sep 22'!T1444</f>
        <v>121.71790986901522</v>
      </c>
      <c r="H6" s="23">
        <f>H5+32</f>
        <v>44806</v>
      </c>
      <c r="I6" s="18">
        <v>0.24446676202052317</v>
      </c>
      <c r="J6" s="18">
        <v>0.1968349711786414</v>
      </c>
      <c r="K6" s="18">
        <v>0.71541154495386416</v>
      </c>
      <c r="L6" s="18">
        <v>0.31828074786616961</v>
      </c>
    </row>
    <row r="7" spans="1:12" x14ac:dyDescent="0.25">
      <c r="A7" s="23">
        <f t="shared" ref="A7:A11" si="1">A6+32</f>
        <v>44838</v>
      </c>
      <c r="B7" s="24">
        <f>'[4]Oct 22'!E1492</f>
        <v>158.2343548897253</v>
      </c>
      <c r="C7" s="24">
        <f>'[4]Oct 22'!J1492</f>
        <v>162.84935986748303</v>
      </c>
      <c r="D7" s="24">
        <f>'[4]Oct 22'!O1492</f>
        <v>113.03788076988297</v>
      </c>
      <c r="E7" s="24">
        <f t="shared" si="0"/>
        <v>113.03788076988297</v>
      </c>
      <c r="F7" s="24">
        <f>'[4]Oct 22'!T1492</f>
        <v>108.06906564433756</v>
      </c>
      <c r="H7" s="23">
        <f t="shared" ref="H7:H11" si="2">H6+32</f>
        <v>44838</v>
      </c>
      <c r="I7" s="18">
        <v>0.24452887399869797</v>
      </c>
      <c r="J7" s="18">
        <v>0.1994010893161805</v>
      </c>
      <c r="K7" s="18">
        <v>0.71815126780374916</v>
      </c>
      <c r="L7" s="18">
        <v>0.32665084792964094</v>
      </c>
    </row>
    <row r="8" spans="1:12" x14ac:dyDescent="0.25">
      <c r="A8" s="23">
        <f t="shared" si="1"/>
        <v>44870</v>
      </c>
      <c r="B8" s="24">
        <f>[4]Nov22!E1444</f>
        <v>119.28495090519024</v>
      </c>
      <c r="C8" s="24">
        <f>[4]Nov22!J1444</f>
        <v>132.27616407216806</v>
      </c>
      <c r="D8" s="24">
        <f>[4]Nov22!O1444</f>
        <v>74.59944089786238</v>
      </c>
      <c r="E8" s="24">
        <f t="shared" si="0"/>
        <v>74.59944089786238</v>
      </c>
      <c r="F8" s="24">
        <f>[4]Nov22!T1444</f>
        <v>64.487290431341236</v>
      </c>
      <c r="H8" s="23">
        <f t="shared" si="2"/>
        <v>44870</v>
      </c>
      <c r="I8" s="18">
        <v>0.25195647635932766</v>
      </c>
      <c r="J8" s="18">
        <v>0.2067052838440307</v>
      </c>
      <c r="K8" s="18">
        <v>0.7205836679447718</v>
      </c>
      <c r="L8" s="18">
        <v>0.37304806001775559</v>
      </c>
    </row>
    <row r="9" spans="1:12" x14ac:dyDescent="0.25">
      <c r="A9" s="23">
        <f t="shared" si="1"/>
        <v>44902</v>
      </c>
      <c r="B9" s="24">
        <f>[4]Dec22!E1492</f>
        <v>87.968198829645246</v>
      </c>
      <c r="C9" s="24">
        <f>[4]Dec22!J1492</f>
        <v>94.063904022524866</v>
      </c>
      <c r="D9" s="24">
        <f>[4]Dec22!O1492</f>
        <v>55.019917192378443</v>
      </c>
      <c r="E9" s="24">
        <f t="shared" si="0"/>
        <v>55.019917192378443</v>
      </c>
      <c r="F9" s="24">
        <f>[4]Dec22!T1492</f>
        <v>37.847564728790317</v>
      </c>
      <c r="H9" s="23">
        <f t="shared" si="2"/>
        <v>44902</v>
      </c>
      <c r="I9" s="18">
        <v>0.2577377197526014</v>
      </c>
      <c r="J9" s="18">
        <v>0.21246441358096213</v>
      </c>
      <c r="K9" s="18">
        <v>0.72770692000484738</v>
      </c>
      <c r="L9" s="18">
        <v>0.37652559925551382</v>
      </c>
    </row>
    <row r="10" spans="1:12" x14ac:dyDescent="0.25">
      <c r="A10" s="23">
        <f t="shared" si="1"/>
        <v>44934</v>
      </c>
      <c r="B10" s="24">
        <f>[4]Jan23!E1492</f>
        <v>98.521034946948149</v>
      </c>
      <c r="C10" s="24">
        <f>[4]Jan23!J1492</f>
        <v>108.25868048094266</v>
      </c>
      <c r="D10" s="24">
        <f>[4]Jan23!O1492</f>
        <v>75.813513085656936</v>
      </c>
      <c r="E10" s="24">
        <f t="shared" si="0"/>
        <v>75.813513085656936</v>
      </c>
      <c r="F10" s="24">
        <f>[4]Jan23!T1492</f>
        <v>55.825126459193903</v>
      </c>
      <c r="H10" s="23">
        <f t="shared" si="2"/>
        <v>44934</v>
      </c>
      <c r="I10" s="18">
        <v>0.26292642697762703</v>
      </c>
      <c r="J10" s="18">
        <v>0.21636486663028637</v>
      </c>
      <c r="K10" s="18">
        <v>0.73616797836350156</v>
      </c>
      <c r="L10" s="18">
        <v>0.34648369247853361</v>
      </c>
    </row>
    <row r="11" spans="1:12" x14ac:dyDescent="0.25">
      <c r="A11" s="23">
        <f t="shared" si="1"/>
        <v>44966</v>
      </c>
      <c r="B11" s="24">
        <f>[4]Feb23!E1348</f>
        <v>94.277605306275873</v>
      </c>
      <c r="C11" s="24">
        <f>[4]Feb23!J1348</f>
        <v>95.418213692974518</v>
      </c>
      <c r="D11" s="24">
        <f>[4]Feb23!O1348</f>
        <v>147.28714810287588</v>
      </c>
      <c r="E11" s="24">
        <f>[4]Feb23!O1352</f>
        <v>88.451887074619236</v>
      </c>
      <c r="F11" s="24">
        <f>[4]Feb23!U1348</f>
        <v>68.740150916316082</v>
      </c>
      <c r="H11" s="23">
        <f t="shared" si="2"/>
        <v>44966</v>
      </c>
      <c r="I11" s="18">
        <v>0.26735991082288724</v>
      </c>
      <c r="J11" s="18">
        <v>0.21952599641960346</v>
      </c>
      <c r="K11" s="18">
        <v>0.74069468777707481</v>
      </c>
      <c r="L11" s="18">
        <v>0.37067015138185522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8.42578125" customWidth="1"/>
    <col min="2" max="2" width="11.5703125" customWidth="1"/>
    <col min="3" max="3" width="12" customWidth="1"/>
    <col min="4" max="4" width="11.28515625" customWidth="1"/>
    <col min="5" max="5" width="12" customWidth="1"/>
    <col min="6" max="6" width="11" customWidth="1"/>
    <col min="7" max="7" width="11.7109375" customWidth="1"/>
  </cols>
  <sheetData>
    <row r="1" spans="1:7" s="13" customFormat="1" ht="15.75" x14ac:dyDescent="0.3">
      <c r="A1" s="13" t="s">
        <v>66</v>
      </c>
      <c r="B1" s="1" t="s">
        <v>6</v>
      </c>
      <c r="D1" s="27"/>
    </row>
    <row r="2" spans="1:7" ht="15.75" x14ac:dyDescent="0.3">
      <c r="B2" s="1"/>
      <c r="C2" s="5"/>
      <c r="D2" s="5"/>
      <c r="E2" s="5"/>
      <c r="F2" s="5"/>
    </row>
    <row r="3" spans="1:7" s="30" customFormat="1" ht="45" x14ac:dyDescent="0.25">
      <c r="B3" s="31" t="s">
        <v>7</v>
      </c>
      <c r="C3" s="31" t="s">
        <v>8</v>
      </c>
      <c r="D3" s="31" t="s">
        <v>9</v>
      </c>
      <c r="E3" s="31" t="s">
        <v>10</v>
      </c>
      <c r="F3" s="31" t="s">
        <v>63</v>
      </c>
      <c r="G3" s="31" t="s">
        <v>62</v>
      </c>
    </row>
    <row r="4" spans="1:7" x14ac:dyDescent="0.25">
      <c r="B4" s="26" t="s">
        <v>5</v>
      </c>
      <c r="C4" s="26"/>
      <c r="D4" s="26"/>
      <c r="E4" s="26"/>
      <c r="F4" s="26"/>
    </row>
    <row r="5" spans="1:7" x14ac:dyDescent="0.25">
      <c r="A5" s="3">
        <v>41802</v>
      </c>
      <c r="B5" s="4">
        <v>0</v>
      </c>
      <c r="C5" s="4">
        <v>-0.40677242652313339</v>
      </c>
      <c r="D5" s="6">
        <f>'[1]Natural gas'!$CV103-'[1]Natural gas'!$CV$103</f>
        <v>0</v>
      </c>
      <c r="E5" s="6">
        <f>'[1]Natural gas'!$DA103-'[1]Natural gas'!$DA$103</f>
        <v>0</v>
      </c>
      <c r="F5" s="6">
        <f>D5+C5+B5</f>
        <v>-0.40677242652313339</v>
      </c>
      <c r="G5" s="6">
        <f>B5+C5+E5</f>
        <v>-0.40677242652313339</v>
      </c>
    </row>
    <row r="6" spans="1:7" x14ac:dyDescent="0.25">
      <c r="A6" s="3">
        <v>41832.75</v>
      </c>
      <c r="B6" s="4">
        <v>0.37358949034370426</v>
      </c>
      <c r="C6" s="4">
        <v>-0.46338068644416808</v>
      </c>
      <c r="D6" s="6">
        <f>'[1]Natural gas'!$CV104-'[1]Natural gas'!$CV$103</f>
        <v>-0.39285999999999888</v>
      </c>
      <c r="E6" s="6">
        <f>'[1]Natural gas'!$DA104-'[1]Natural gas'!$DA$103</f>
        <v>-0.39285999999999888</v>
      </c>
      <c r="F6" s="6">
        <f t="shared" ref="F6:F69" si="0">D6+C6+B6</f>
        <v>-0.4826511961004627</v>
      </c>
      <c r="G6" s="6">
        <f t="shared" ref="G6:G69" si="1">B6+C6+E6</f>
        <v>-0.4826511961004627</v>
      </c>
    </row>
    <row r="7" spans="1:7" x14ac:dyDescent="0.25">
      <c r="A7" s="3">
        <v>41863.5</v>
      </c>
      <c r="B7" s="4">
        <v>1.3548120009379829</v>
      </c>
      <c r="C7" s="4">
        <v>-0.52985000638994961</v>
      </c>
      <c r="D7" s="6">
        <f>'[1]Natural gas'!$CV105-'[1]Natural gas'!$CV$103</f>
        <v>-0.64095199999999863</v>
      </c>
      <c r="E7" s="6">
        <f>'[1]Natural gas'!$DA105-'[1]Natural gas'!$DA$103</f>
        <v>-0.64095199999999863</v>
      </c>
      <c r="F7" s="6">
        <f t="shared" si="0"/>
        <v>0.18400999454803468</v>
      </c>
      <c r="G7" s="6">
        <f t="shared" si="1"/>
        <v>0.18400999454803468</v>
      </c>
    </row>
    <row r="8" spans="1:7" x14ac:dyDescent="0.25">
      <c r="A8" s="3">
        <v>41894.25</v>
      </c>
      <c r="B8" s="4">
        <v>2.1640186823596252</v>
      </c>
      <c r="C8" s="4">
        <v>-0.70894246860179067</v>
      </c>
      <c r="D8" s="6">
        <f>'[1]Natural gas'!$CV106-'[1]Natural gas'!$CV$103</f>
        <v>-0.78176799999999957</v>
      </c>
      <c r="E8" s="6">
        <f>'[1]Natural gas'!$DA106-'[1]Natural gas'!$DA$103</f>
        <v>-0.78176799999999957</v>
      </c>
      <c r="F8" s="6">
        <f t="shared" si="0"/>
        <v>0.67330821375783501</v>
      </c>
      <c r="G8" s="6">
        <f t="shared" si="1"/>
        <v>0.67330821375783501</v>
      </c>
    </row>
    <row r="9" spans="1:7" x14ac:dyDescent="0.25">
      <c r="A9" s="3">
        <v>41925</v>
      </c>
      <c r="B9" s="4">
        <v>2.9169490062574255</v>
      </c>
      <c r="C9" s="4">
        <v>-0.73058406788140928</v>
      </c>
      <c r="D9" s="6">
        <f>'[1]Natural gas'!$CV107-'[1]Natural gas'!$CV$103</f>
        <v>-1.1289719999999974</v>
      </c>
      <c r="E9" s="6">
        <f>'[1]Natural gas'!$DA107-'[1]Natural gas'!$DA$103</f>
        <v>-1.1289719999999974</v>
      </c>
      <c r="F9" s="6">
        <f t="shared" si="0"/>
        <v>1.0573929383760188</v>
      </c>
      <c r="G9" s="6">
        <f t="shared" si="1"/>
        <v>1.0573929383760188</v>
      </c>
    </row>
    <row r="10" spans="1:7" x14ac:dyDescent="0.25">
      <c r="A10" s="3">
        <v>41955.75</v>
      </c>
      <c r="B10" s="4">
        <v>3.5746259968930474</v>
      </c>
      <c r="C10" s="4">
        <v>-0.93958729405756003</v>
      </c>
      <c r="D10" s="6">
        <f>'[1]Natural gas'!$CV108-'[1]Natural gas'!$CV$103</f>
        <v>-1.5957759999999972</v>
      </c>
      <c r="E10" s="6">
        <f>'[1]Natural gas'!$DA108-'[1]Natural gas'!$DA$103</f>
        <v>-1.5957759999999972</v>
      </c>
      <c r="F10" s="6">
        <f t="shared" si="0"/>
        <v>1.0392627028354902</v>
      </c>
      <c r="G10" s="6">
        <f t="shared" si="1"/>
        <v>1.0392627028354902</v>
      </c>
    </row>
    <row r="11" spans="1:7" x14ac:dyDescent="0.25">
      <c r="A11" s="3">
        <v>41986.5</v>
      </c>
      <c r="B11" s="4">
        <v>4.3405435167894666</v>
      </c>
      <c r="C11" s="4">
        <v>-0.78680672331564949</v>
      </c>
      <c r="D11" s="6">
        <f>'[1]Natural gas'!$CV109-'[1]Natural gas'!$CV$103</f>
        <v>-1.7305600000000005</v>
      </c>
      <c r="E11" s="6">
        <f>'[1]Natural gas'!$DA109-'[1]Natural gas'!$DA$103</f>
        <v>-1.7305600000000005</v>
      </c>
      <c r="F11" s="6">
        <f t="shared" si="0"/>
        <v>1.8231767934738166</v>
      </c>
      <c r="G11" s="6">
        <f t="shared" si="1"/>
        <v>1.8231767934738166</v>
      </c>
    </row>
    <row r="12" spans="1:7" x14ac:dyDescent="0.25">
      <c r="A12" s="3">
        <v>42017.25</v>
      </c>
      <c r="B12" s="4">
        <v>4.3615714314879028</v>
      </c>
      <c r="C12" s="4">
        <v>-0.61450734243665295</v>
      </c>
      <c r="D12" s="6">
        <f>'[1]Natural gas'!$CV110-'[1]Natural gas'!$CV$103</f>
        <v>-1.8383559999999974</v>
      </c>
      <c r="E12" s="6">
        <f>'[1]Natural gas'!$DA110-'[1]Natural gas'!$DA$103</f>
        <v>-1.8383559999999974</v>
      </c>
      <c r="F12" s="6">
        <f t="shared" si="0"/>
        <v>1.9087080890512524</v>
      </c>
      <c r="G12" s="6">
        <f t="shared" si="1"/>
        <v>1.9087080890512524</v>
      </c>
    </row>
    <row r="13" spans="1:7" x14ac:dyDescent="0.25">
      <c r="A13" s="3">
        <v>42048</v>
      </c>
      <c r="B13" s="4">
        <v>4.5916722361637596</v>
      </c>
      <c r="C13" s="4">
        <v>-0.6881377337563066</v>
      </c>
      <c r="D13" s="6">
        <f>'[1]Natural gas'!$CV111-'[1]Natural gas'!$CV$103</f>
        <v>-1.762748000000002</v>
      </c>
      <c r="E13" s="6">
        <f>'[1]Natural gas'!$DA111-'[1]Natural gas'!$DA$103</f>
        <v>-1.762748000000002</v>
      </c>
      <c r="F13" s="6">
        <f t="shared" si="0"/>
        <v>2.1407865024074511</v>
      </c>
      <c r="G13" s="6">
        <f t="shared" si="1"/>
        <v>2.1407865024074511</v>
      </c>
    </row>
    <row r="14" spans="1:7" x14ac:dyDescent="0.25">
      <c r="A14" s="3">
        <v>42078.75</v>
      </c>
      <c r="B14" s="4">
        <v>5.0193418298438814</v>
      </c>
      <c r="C14" s="4">
        <v>-0.94725415190563922</v>
      </c>
      <c r="D14" s="6">
        <f>'[1]Natural gas'!$CV112-'[1]Natural gas'!$CV$103</f>
        <v>-2.1041279999999993</v>
      </c>
      <c r="E14" s="6">
        <f>'[1]Natural gas'!$DA112-'[1]Natural gas'!$DA$103</f>
        <v>-2.1041279999999993</v>
      </c>
      <c r="F14" s="6">
        <f t="shared" si="0"/>
        <v>1.9679596779382429</v>
      </c>
      <c r="G14" s="6">
        <f t="shared" si="1"/>
        <v>1.9679596779382429</v>
      </c>
    </row>
    <row r="15" spans="1:7" x14ac:dyDescent="0.25">
      <c r="A15" s="3">
        <v>42109.5</v>
      </c>
      <c r="B15" s="4">
        <v>5.3282753049787459</v>
      </c>
      <c r="C15" s="4">
        <v>-0.82660967867828106</v>
      </c>
      <c r="D15" s="6">
        <f>'[1]Natural gas'!$CV113-'[1]Natural gas'!$CV$103</f>
        <v>-2.5162800000000018</v>
      </c>
      <c r="E15" s="6">
        <f>'[1]Natural gas'!$DA113-'[1]Natural gas'!$DA$103</f>
        <v>-2.5162800000000018</v>
      </c>
      <c r="F15" s="6">
        <f t="shared" si="0"/>
        <v>1.985385626300463</v>
      </c>
      <c r="G15" s="6">
        <f t="shared" si="1"/>
        <v>1.985385626300463</v>
      </c>
    </row>
    <row r="16" spans="1:7" x14ac:dyDescent="0.25">
      <c r="A16" s="3">
        <v>42140.25</v>
      </c>
      <c r="B16" s="4">
        <v>5.8884518302248523</v>
      </c>
      <c r="C16" s="4">
        <v>-0.90911256989285505</v>
      </c>
      <c r="D16" s="6">
        <f>'[1]Natural gas'!$CV114-'[1]Natural gas'!$CV$103</f>
        <v>-2.7364999999999995</v>
      </c>
      <c r="E16" s="6">
        <f>'[1]Natural gas'!$DA114-'[1]Natural gas'!$DA$103</f>
        <v>-2.7364999999999995</v>
      </c>
      <c r="F16" s="6">
        <f t="shared" si="0"/>
        <v>2.2428392603319978</v>
      </c>
      <c r="G16" s="6">
        <f t="shared" si="1"/>
        <v>2.2428392603319978</v>
      </c>
    </row>
    <row r="17" spans="1:7" x14ac:dyDescent="0.25">
      <c r="A17" s="3">
        <v>42171</v>
      </c>
      <c r="B17" s="4">
        <v>7.0781571417390978</v>
      </c>
      <c r="C17" s="4">
        <v>-0.97136017595191504</v>
      </c>
      <c r="D17" s="6">
        <f>'[1]Natural gas'!$CV115-'[1]Natural gas'!$CV$103</f>
        <v>-2.7267240000000008</v>
      </c>
      <c r="E17" s="6">
        <f>'[1]Natural gas'!$DA115-'[1]Natural gas'!$DA$103</f>
        <v>-2.7267240000000008</v>
      </c>
      <c r="F17" s="6">
        <f t="shared" si="0"/>
        <v>3.380072965787182</v>
      </c>
      <c r="G17" s="6">
        <f t="shared" si="1"/>
        <v>3.380072965787182</v>
      </c>
    </row>
    <row r="18" spans="1:7" x14ac:dyDescent="0.25">
      <c r="A18" s="3">
        <v>42201.75</v>
      </c>
      <c r="B18" s="4">
        <v>7.7806452528609498</v>
      </c>
      <c r="C18" s="4">
        <v>-0.86820365739114891</v>
      </c>
      <c r="D18" s="6">
        <f>'[1]Natural gas'!$CV116-'[1]Natural gas'!$CV$103</f>
        <v>-2.5437880000000028</v>
      </c>
      <c r="E18" s="6">
        <f>'[1]Natural gas'!$DA116-'[1]Natural gas'!$DA$103</f>
        <v>-2.5437880000000028</v>
      </c>
      <c r="F18" s="6">
        <f t="shared" si="0"/>
        <v>4.368653595469798</v>
      </c>
      <c r="G18" s="6">
        <f t="shared" si="1"/>
        <v>4.368653595469798</v>
      </c>
    </row>
    <row r="19" spans="1:7" x14ac:dyDescent="0.25">
      <c r="A19" s="3">
        <v>42232.5</v>
      </c>
      <c r="B19" s="4">
        <v>7.5427454418755815</v>
      </c>
      <c r="C19" s="4">
        <v>-1.0578578208689038</v>
      </c>
      <c r="D19" s="6">
        <f>'[1]Natural gas'!$CV117-'[1]Natural gas'!$CV$103</f>
        <v>-2.4953760000000003</v>
      </c>
      <c r="E19" s="6">
        <f>'[1]Natural gas'!$DA117-'[1]Natural gas'!$DA$103</f>
        <v>-2.4953760000000003</v>
      </c>
      <c r="F19" s="6">
        <f t="shared" si="0"/>
        <v>3.9895116210066774</v>
      </c>
      <c r="G19" s="6">
        <f t="shared" si="1"/>
        <v>3.9895116210066774</v>
      </c>
    </row>
    <row r="20" spans="1:7" x14ac:dyDescent="0.25">
      <c r="A20" s="3">
        <v>42263.25</v>
      </c>
      <c r="B20" s="4">
        <v>7.6829734489720636</v>
      </c>
      <c r="C20" s="4">
        <v>-1.135119862452683</v>
      </c>
      <c r="D20" s="6">
        <f>'[1]Natural gas'!$CV118-'[1]Natural gas'!$CV$103</f>
        <v>-2.3908039999999993</v>
      </c>
      <c r="E20" s="6">
        <f>'[1]Natural gas'!$DA118-'[1]Natural gas'!$DA$103</f>
        <v>-2.3908039999999993</v>
      </c>
      <c r="F20" s="6">
        <f t="shared" si="0"/>
        <v>4.1570495865193813</v>
      </c>
      <c r="G20" s="6">
        <f t="shared" si="1"/>
        <v>4.1570495865193813</v>
      </c>
    </row>
    <row r="21" spans="1:7" x14ac:dyDescent="0.25">
      <c r="A21" s="3">
        <v>42294</v>
      </c>
      <c r="B21" s="4">
        <v>7.8031346527276071</v>
      </c>
      <c r="C21" s="4">
        <v>-1.0011203427568915</v>
      </c>
      <c r="D21" s="6">
        <f>'[1]Natural gas'!$CV119-'[1]Natural gas'!$CV$103</f>
        <v>-2.026647999999998</v>
      </c>
      <c r="E21" s="6">
        <f>'[1]Natural gas'!$DA119-'[1]Natural gas'!$DA$103</f>
        <v>-2.026647999999998</v>
      </c>
      <c r="F21" s="6">
        <f t="shared" si="0"/>
        <v>4.7753663099707175</v>
      </c>
      <c r="G21" s="6">
        <f t="shared" si="1"/>
        <v>4.7753663099707175</v>
      </c>
    </row>
    <row r="22" spans="1:7" x14ac:dyDescent="0.25">
      <c r="A22" s="3">
        <v>42324.75</v>
      </c>
      <c r="B22" s="4">
        <v>7.9647145352126358</v>
      </c>
      <c r="C22" s="4">
        <v>-1.0801374629968592</v>
      </c>
      <c r="D22" s="6">
        <f>'[1]Natural gas'!$CV120-'[1]Natural gas'!$CV$103</f>
        <v>-1.747512000000004</v>
      </c>
      <c r="E22" s="6">
        <f>'[1]Natural gas'!$DA120-'[1]Natural gas'!$DA$103</f>
        <v>-1.747512000000004</v>
      </c>
      <c r="F22" s="6">
        <f t="shared" si="0"/>
        <v>5.1370650722157727</v>
      </c>
      <c r="G22" s="6">
        <f t="shared" si="1"/>
        <v>5.1370650722157727</v>
      </c>
    </row>
    <row r="23" spans="1:7" x14ac:dyDescent="0.25">
      <c r="A23" s="3">
        <v>42355.5</v>
      </c>
      <c r="B23" s="4">
        <v>8.173474911030894</v>
      </c>
      <c r="C23" s="4">
        <v>-0.8863856304476343</v>
      </c>
      <c r="D23" s="6">
        <f>'[1]Natural gas'!$CV121-'[1]Natural gas'!$CV$103</f>
        <v>-1.4440920000000013</v>
      </c>
      <c r="E23" s="6">
        <f>'[1]Natural gas'!$DA121-'[1]Natural gas'!$DA$103</f>
        <v>-1.4440920000000013</v>
      </c>
      <c r="F23" s="6">
        <f t="shared" si="0"/>
        <v>5.8429972805832584</v>
      </c>
      <c r="G23" s="6">
        <f t="shared" si="1"/>
        <v>5.8429972805832584</v>
      </c>
    </row>
    <row r="24" spans="1:7" x14ac:dyDescent="0.25">
      <c r="A24" s="3">
        <v>42386.25</v>
      </c>
      <c r="B24" s="4">
        <v>7.888398318646864</v>
      </c>
      <c r="C24" s="4">
        <v>-0.91391857647803931</v>
      </c>
      <c r="D24" s="6">
        <f>'[1]Natural gas'!$CV122-'[1]Natural gas'!$CV$103</f>
        <v>-1.104219999999998</v>
      </c>
      <c r="E24" s="6">
        <f>'[1]Natural gas'!$DA122-'[1]Natural gas'!$DA$103</f>
        <v>-1.104219999999998</v>
      </c>
      <c r="F24" s="6">
        <f t="shared" si="0"/>
        <v>5.8702597421688267</v>
      </c>
      <c r="G24" s="6">
        <f t="shared" si="1"/>
        <v>5.8702597421688267</v>
      </c>
    </row>
    <row r="25" spans="1:7" x14ac:dyDescent="0.25">
      <c r="A25" s="3">
        <v>42417</v>
      </c>
      <c r="B25" s="4">
        <v>8.4938564278376418</v>
      </c>
      <c r="C25" s="4">
        <v>-0.85429137486157458</v>
      </c>
      <c r="D25" s="6">
        <f>'[1]Natural gas'!$CV123-'[1]Natural gas'!$CV$103</f>
        <v>-0.72955999999999932</v>
      </c>
      <c r="E25" s="6">
        <f>'[1]Natural gas'!$DA123-'[1]Natural gas'!$DA$103</f>
        <v>-0.72955999999999932</v>
      </c>
      <c r="F25" s="6">
        <f t="shared" si="0"/>
        <v>6.9100050529760679</v>
      </c>
      <c r="G25" s="6">
        <f t="shared" si="1"/>
        <v>6.9100050529760679</v>
      </c>
    </row>
    <row r="26" spans="1:7" x14ac:dyDescent="0.25">
      <c r="A26" s="3">
        <v>42447.75</v>
      </c>
      <c r="B26" s="4">
        <v>8.8050943559275652</v>
      </c>
      <c r="C26" s="4">
        <v>-0.84075274018526613</v>
      </c>
      <c r="D26" s="6">
        <f>'[1]Natural gas'!$CV124-'[1]Natural gas'!$CV$103</f>
        <v>-0.58432400000000229</v>
      </c>
      <c r="E26" s="6">
        <f>'[1]Natural gas'!$DA124-'[1]Natural gas'!$DA$103</f>
        <v>-0.51883457600000327</v>
      </c>
      <c r="F26" s="6">
        <f t="shared" si="0"/>
        <v>7.3800176157422968</v>
      </c>
      <c r="G26" s="6">
        <f t="shared" si="1"/>
        <v>7.4455070397422958</v>
      </c>
    </row>
    <row r="27" spans="1:7" x14ac:dyDescent="0.25">
      <c r="A27" s="3">
        <v>42478.5</v>
      </c>
      <c r="B27" s="4">
        <v>9.0268946446087455</v>
      </c>
      <c r="C27" s="4">
        <v>-1.1086576816748845</v>
      </c>
      <c r="D27" s="6">
        <f>'[1]Natural gas'!$CV125-'[1]Natural gas'!$CV$103</f>
        <v>-0.37731199999999987</v>
      </c>
      <c r="E27" s="6">
        <f>'[1]Natural gas'!$DA125-'[1]Natural gas'!$DA$103</f>
        <v>-6.8199767999999494E-2</v>
      </c>
      <c r="F27" s="6">
        <f t="shared" si="0"/>
        <v>7.5409249629338611</v>
      </c>
      <c r="G27" s="6">
        <f t="shared" si="1"/>
        <v>7.8500371949338614</v>
      </c>
    </row>
    <row r="28" spans="1:7" x14ac:dyDescent="0.25">
      <c r="A28" s="3">
        <v>42509.25</v>
      </c>
      <c r="B28" s="4">
        <v>8.4951391577068307</v>
      </c>
      <c r="C28" s="4">
        <v>-1.5085705672617848</v>
      </c>
      <c r="D28" s="6">
        <f>'[1]Natural gas'!$CV126-'[1]Natural gas'!$CV$103</f>
        <v>-0.1940640000000009</v>
      </c>
      <c r="E28" s="6">
        <f>'[1]Natural gas'!$DA126-'[1]Natural gas'!$DA$103</f>
        <v>0.43183951199999981</v>
      </c>
      <c r="F28" s="6">
        <f t="shared" si="0"/>
        <v>6.792504590445045</v>
      </c>
      <c r="G28" s="6">
        <f t="shared" si="1"/>
        <v>7.4184081024450457</v>
      </c>
    </row>
    <row r="29" spans="1:7" x14ac:dyDescent="0.25">
      <c r="A29" s="3">
        <v>42540</v>
      </c>
      <c r="B29" s="4">
        <v>8.1690630296003519</v>
      </c>
      <c r="C29" s="4">
        <v>-1.4014793582104232</v>
      </c>
      <c r="D29" s="6">
        <f>'[1]Natural gas'!$CV127-'[1]Natural gas'!$CV$103</f>
        <v>3.0836000000004304E-2</v>
      </c>
      <c r="E29" s="6">
        <f>'[1]Natural gas'!$DA127-'[1]Natural gas'!$DA$103</f>
        <v>1.0510593600000036</v>
      </c>
      <c r="F29" s="6">
        <f t="shared" si="0"/>
        <v>6.798419671389933</v>
      </c>
      <c r="G29" s="6">
        <f t="shared" si="1"/>
        <v>7.8186430313899322</v>
      </c>
    </row>
    <row r="30" spans="1:7" x14ac:dyDescent="0.25">
      <c r="A30" s="3">
        <v>42570.75</v>
      </c>
      <c r="B30" s="4">
        <v>7.3267510377685312</v>
      </c>
      <c r="C30" s="4">
        <v>-1.712959337138301</v>
      </c>
      <c r="D30" s="6">
        <f>'[1]Natural gas'!$CV128-'[1]Natural gas'!$CV$103</f>
        <v>0.30602000000000018</v>
      </c>
      <c r="E30" s="6">
        <f>'[1]Natural gas'!$DA128-'[1]Natural gas'!$DA$103</f>
        <v>1.6674941919999995</v>
      </c>
      <c r="F30" s="6">
        <f t="shared" si="0"/>
        <v>5.9198117006302304</v>
      </c>
      <c r="G30" s="6">
        <f t="shared" si="1"/>
        <v>7.2812858926302297</v>
      </c>
    </row>
    <row r="31" spans="1:7" x14ac:dyDescent="0.25">
      <c r="A31" s="3">
        <v>42601.5</v>
      </c>
      <c r="B31" s="4">
        <v>7.5236856997211135</v>
      </c>
      <c r="C31" s="4">
        <v>-1.9261252840959031</v>
      </c>
      <c r="D31" s="6">
        <f>'[1]Natural gas'!$CV129-'[1]Natural gas'!$CV$103</f>
        <v>0.53632799999999747</v>
      </c>
      <c r="E31" s="6">
        <f>'[1]Natural gas'!$DA129-'[1]Natural gas'!$DA$103</f>
        <v>2.3042051759999964</v>
      </c>
      <c r="F31" s="6">
        <f t="shared" si="0"/>
        <v>6.1338884156252078</v>
      </c>
      <c r="G31" s="6">
        <f t="shared" si="1"/>
        <v>7.9017655916252068</v>
      </c>
    </row>
    <row r="32" spans="1:7" x14ac:dyDescent="0.25">
      <c r="A32" s="3">
        <v>42632.25</v>
      </c>
      <c r="B32" s="4">
        <v>7.5214732224454792</v>
      </c>
      <c r="C32" s="4">
        <v>-1.5617500925157657</v>
      </c>
      <c r="D32" s="6">
        <f>'[1]Natural gas'!$CV130-'[1]Natural gas'!$CV$103</f>
        <v>0.68307200000000279</v>
      </c>
      <c r="E32" s="6">
        <f>'[1]Natural gas'!$DA130-'[1]Natural gas'!$DA$103</f>
        <v>2.8640145040000036</v>
      </c>
      <c r="F32" s="6">
        <f t="shared" si="0"/>
        <v>6.6427951299297163</v>
      </c>
      <c r="G32" s="6">
        <f t="shared" si="1"/>
        <v>8.8237376339297171</v>
      </c>
    </row>
    <row r="33" spans="1:7" x14ac:dyDescent="0.25">
      <c r="A33" s="3">
        <v>42663</v>
      </c>
      <c r="B33" s="4">
        <v>6.1574404316194773</v>
      </c>
      <c r="C33" s="4">
        <v>-1.469507086585935</v>
      </c>
      <c r="D33" s="6">
        <f>'[1]Natural gas'!$CV131-'[1]Natural gas'!$CV$103</f>
        <v>0.68639999999999901</v>
      </c>
      <c r="E33" s="6">
        <f>'[1]Natural gas'!$DA131-'[1]Natural gas'!$DA$103</f>
        <v>3.2750114799999999</v>
      </c>
      <c r="F33" s="6">
        <f t="shared" si="0"/>
        <v>5.3743333450335413</v>
      </c>
      <c r="G33" s="6">
        <f t="shared" si="1"/>
        <v>7.9629448250335422</v>
      </c>
    </row>
    <row r="34" spans="1:7" x14ac:dyDescent="0.25">
      <c r="A34" s="3">
        <v>42693.75</v>
      </c>
      <c r="B34" s="4">
        <v>5.3500919273141392</v>
      </c>
      <c r="C34" s="4">
        <v>-1.1824133304262716</v>
      </c>
      <c r="D34" s="6">
        <f>'[1]Natural gas'!$CV132-'[1]Natural gas'!$CV$103</f>
        <v>0.91889199999999605</v>
      </c>
      <c r="E34" s="6">
        <f>'[1]Natural gas'!$DA132-'[1]Natural gas'!$DA$103</f>
        <v>3.9350568399999943</v>
      </c>
      <c r="F34" s="6">
        <f t="shared" si="0"/>
        <v>5.0865705968878636</v>
      </c>
      <c r="G34" s="6">
        <f t="shared" si="1"/>
        <v>8.1027354368878619</v>
      </c>
    </row>
    <row r="35" spans="1:7" x14ac:dyDescent="0.25">
      <c r="A35" s="3">
        <v>42724.5</v>
      </c>
      <c r="B35" s="4">
        <v>5.0385812946046542</v>
      </c>
      <c r="C35" s="4">
        <v>-1.3056060430473337</v>
      </c>
      <c r="D35" s="6">
        <f>'[1]Natural gas'!$CV133-'[1]Natural gas'!$CV$103</f>
        <v>0.96938399999999803</v>
      </c>
      <c r="E35" s="6">
        <f>'[1]Natural gas'!$DA133-'[1]Natural gas'!$DA$103</f>
        <v>4.4186403039999966</v>
      </c>
      <c r="F35" s="6">
        <f t="shared" si="0"/>
        <v>4.7023592515573185</v>
      </c>
      <c r="G35" s="6">
        <f t="shared" si="1"/>
        <v>8.1516155555573171</v>
      </c>
    </row>
    <row r="36" spans="1:7" x14ac:dyDescent="0.25">
      <c r="A36" s="3">
        <v>42755.25</v>
      </c>
      <c r="B36" s="4">
        <v>5.8168386136454728</v>
      </c>
      <c r="C36" s="4">
        <v>-0.98267324318449312</v>
      </c>
      <c r="D36" s="6">
        <f>'[1]Natural gas'!$CV134-'[1]Natural gas'!$CV$103</f>
        <v>1.0522200000000055</v>
      </c>
      <c r="E36" s="6">
        <f>'[1]Natural gas'!$DA134-'[1]Natural gas'!$DA$103</f>
        <v>4.9608896480000055</v>
      </c>
      <c r="F36" s="6">
        <f t="shared" si="0"/>
        <v>5.8863853704609852</v>
      </c>
      <c r="G36" s="6">
        <f t="shared" si="1"/>
        <v>9.7950550184609853</v>
      </c>
    </row>
    <row r="37" spans="1:7" x14ac:dyDescent="0.25">
      <c r="A37" s="3">
        <v>42786</v>
      </c>
      <c r="B37" s="4">
        <v>5.2778098990406193</v>
      </c>
      <c r="C37" s="4">
        <v>-0.91328789798899379</v>
      </c>
      <c r="D37" s="6">
        <f>'[1]Natural gas'!$CV135-'[1]Natural gas'!$CV$103</f>
        <v>1.154712</v>
      </c>
      <c r="E37" s="6">
        <f>'[1]Natural gas'!$DA135-'[1]Natural gas'!$DA$103</f>
        <v>5.5177799040000011</v>
      </c>
      <c r="F37" s="6">
        <f t="shared" si="0"/>
        <v>5.5192340010516254</v>
      </c>
      <c r="G37" s="6">
        <f t="shared" si="1"/>
        <v>9.8823019050516265</v>
      </c>
    </row>
    <row r="38" spans="1:7" x14ac:dyDescent="0.25">
      <c r="A38" s="3">
        <v>42816.75</v>
      </c>
      <c r="B38" s="4">
        <v>5.075151811640751</v>
      </c>
      <c r="C38" s="4">
        <v>-0.24542541396878903</v>
      </c>
      <c r="D38" s="6">
        <f>'[1]Natural gas'!$CV136-'[1]Natural gas'!$CV$103</f>
        <v>1.8297239999999988</v>
      </c>
      <c r="E38" s="6">
        <f>'[1]Natural gas'!$DA136-'[1]Natural gas'!$DA$103</f>
        <v>6.6187322239999986</v>
      </c>
      <c r="F38" s="6">
        <f t="shared" si="0"/>
        <v>6.6594503976719608</v>
      </c>
      <c r="G38" s="6">
        <f t="shared" si="1"/>
        <v>11.448458621671961</v>
      </c>
    </row>
    <row r="39" spans="1:7" x14ac:dyDescent="0.25">
      <c r="A39" s="3">
        <v>42847.5</v>
      </c>
      <c r="B39" s="4">
        <v>3.8707158739991883</v>
      </c>
      <c r="C39" s="4">
        <v>0.45549191899077357</v>
      </c>
      <c r="D39" s="6">
        <f>'[1]Natural gas'!$CV137-'[1]Natural gas'!$CV$103</f>
        <v>2.3028200000000005</v>
      </c>
      <c r="E39" s="6">
        <f>'[1]Natural gas'!$DA137-'[1]Natural gas'!$DA$103</f>
        <v>7.3311447039999997</v>
      </c>
      <c r="F39" s="6">
        <f t="shared" si="0"/>
        <v>6.6290277929899624</v>
      </c>
      <c r="G39" s="6">
        <f t="shared" si="1"/>
        <v>11.657352496989962</v>
      </c>
    </row>
    <row r="40" spans="1:7" x14ac:dyDescent="0.25">
      <c r="A40" s="3">
        <v>42878.25</v>
      </c>
      <c r="B40" s="4">
        <v>3.6697888378835444</v>
      </c>
      <c r="C40" s="4">
        <v>0.9786269789594968</v>
      </c>
      <c r="D40" s="6">
        <f>'[1]Natural gas'!$CV138-'[1]Natural gas'!$CV$103</f>
        <v>2.5797199999999982</v>
      </c>
      <c r="E40" s="6">
        <f>'[1]Natural gas'!$DA138-'[1]Natural gas'!$DA$103</f>
        <v>7.7926546879999954</v>
      </c>
      <c r="F40" s="6">
        <f t="shared" si="0"/>
        <v>7.2281358168430394</v>
      </c>
      <c r="G40" s="6">
        <f t="shared" si="1"/>
        <v>12.441070504843037</v>
      </c>
    </row>
    <row r="41" spans="1:7" x14ac:dyDescent="0.25">
      <c r="A41" s="3">
        <v>42909</v>
      </c>
      <c r="B41" s="4">
        <v>3.6898875393702895</v>
      </c>
      <c r="C41" s="4">
        <v>1.2797204440860384</v>
      </c>
      <c r="D41" s="6">
        <f>'[1]Natural gas'!$CV139-'[1]Natural gas'!$CV$103</f>
        <v>2.6140919999999959</v>
      </c>
      <c r="E41" s="6">
        <f>'[1]Natural gas'!$DA139-'[1]Natural gas'!$DA$103</f>
        <v>7.9418653599999942</v>
      </c>
      <c r="F41" s="6">
        <f t="shared" si="0"/>
        <v>7.5836999834563237</v>
      </c>
      <c r="G41" s="6">
        <f t="shared" si="1"/>
        <v>12.911473343456322</v>
      </c>
    </row>
    <row r="42" spans="1:7" x14ac:dyDescent="0.25">
      <c r="A42" s="3">
        <v>42939.75</v>
      </c>
      <c r="B42" s="4">
        <v>3.1151752634955869</v>
      </c>
      <c r="C42" s="4">
        <v>1.6664221781700945</v>
      </c>
      <c r="D42" s="6">
        <f>'[1]Natural gas'!$CV140-'[1]Natural gas'!$CV$103</f>
        <v>2.6289639999999999</v>
      </c>
      <c r="E42" s="6">
        <f>'[1]Natural gas'!$DA140-'[1]Natural gas'!$DA$103</f>
        <v>8.0650456639999994</v>
      </c>
      <c r="F42" s="6">
        <f t="shared" si="0"/>
        <v>7.4105614416656813</v>
      </c>
      <c r="G42" s="6">
        <f t="shared" si="1"/>
        <v>12.846643105665681</v>
      </c>
    </row>
    <row r="43" spans="1:7" x14ac:dyDescent="0.25">
      <c r="A43" s="3">
        <v>42970.5</v>
      </c>
      <c r="B43" s="4">
        <v>2.2283987474098979</v>
      </c>
      <c r="C43" s="4">
        <v>1.8234581207184704</v>
      </c>
      <c r="D43" s="6">
        <f>'[1]Natural gas'!$CV141-'[1]Natural gas'!$CV$103</f>
        <v>2.5660959999999982</v>
      </c>
      <c r="E43" s="6">
        <f>'[1]Natural gas'!$DA141-'[1]Natural gas'!$DA$103</f>
        <v>8.0915205279999967</v>
      </c>
      <c r="F43" s="6">
        <f t="shared" si="0"/>
        <v>6.6179528681283664</v>
      </c>
      <c r="G43" s="6">
        <f t="shared" si="1"/>
        <v>12.143377396128365</v>
      </c>
    </row>
    <row r="44" spans="1:7" x14ac:dyDescent="0.25">
      <c r="A44" s="3">
        <v>43001.25</v>
      </c>
      <c r="B44" s="4">
        <v>1.0721718668173139</v>
      </c>
      <c r="C44" s="4">
        <v>1.9691942246742258</v>
      </c>
      <c r="D44" s="6">
        <f>'[1]Natural gas'!$CV142-'[1]Natural gas'!$CV$103</f>
        <v>2.3881520000000016</v>
      </c>
      <c r="E44" s="6">
        <f>'[1]Natural gas'!$DA142-'[1]Natural gas'!$DA$103</f>
        <v>7.9668019600000015</v>
      </c>
      <c r="F44" s="6">
        <f t="shared" si="0"/>
        <v>5.4295180914915413</v>
      </c>
      <c r="G44" s="6">
        <f t="shared" si="1"/>
        <v>11.008168051491541</v>
      </c>
    </row>
    <row r="45" spans="1:7" x14ac:dyDescent="0.25">
      <c r="A45" s="3">
        <v>43032</v>
      </c>
      <c r="B45" s="4">
        <v>0.99539216158549948</v>
      </c>
      <c r="C45" s="4">
        <v>2.0086286665784741</v>
      </c>
      <c r="D45" s="6">
        <f>'[1]Natural gas'!$CV143-'[1]Natural gas'!$CV$103</f>
        <v>2.5170600000000007</v>
      </c>
      <c r="E45" s="6">
        <f>'[1]Natural gas'!$DA143-'[1]Natural gas'!$DA$103</f>
        <v>8.1962707839999993</v>
      </c>
      <c r="F45" s="6">
        <f t="shared" si="0"/>
        <v>5.5210808281639743</v>
      </c>
      <c r="G45" s="6">
        <f t="shared" si="1"/>
        <v>11.200291612163973</v>
      </c>
    </row>
    <row r="46" spans="1:7" x14ac:dyDescent="0.25">
      <c r="A46" s="3">
        <v>43062.75</v>
      </c>
      <c r="B46" s="4">
        <v>0.66145533555913971</v>
      </c>
      <c r="C46" s="4">
        <v>2.4443014507015306</v>
      </c>
      <c r="D46" s="6">
        <f>'[1]Natural gas'!$CV144-'[1]Natural gas'!$CV$103</f>
        <v>2.4732759999999985</v>
      </c>
      <c r="E46" s="6">
        <f>'[1]Natural gas'!$DA144-'[1]Natural gas'!$DA$103</f>
        <v>8.2055460240000002</v>
      </c>
      <c r="F46" s="6">
        <f t="shared" si="0"/>
        <v>5.5790327862606688</v>
      </c>
      <c r="G46" s="6">
        <f t="shared" si="1"/>
        <v>11.311302810260671</v>
      </c>
    </row>
    <row r="47" spans="1:7" x14ac:dyDescent="0.25">
      <c r="A47" s="3">
        <v>43093.5</v>
      </c>
      <c r="B47" s="4">
        <v>0.35072608328476917</v>
      </c>
      <c r="C47" s="4">
        <v>2.4853332048848671</v>
      </c>
      <c r="D47" s="6">
        <f>'[1]Natural gas'!$CV145-'[1]Natural gas'!$CV$103</f>
        <v>2.4516959999999983</v>
      </c>
      <c r="E47" s="6">
        <f>'[1]Natural gas'!$DA145-'[1]Natural gas'!$DA$103</f>
        <v>8.2470407759999986</v>
      </c>
      <c r="F47" s="6">
        <f t="shared" si="0"/>
        <v>5.2877552881696346</v>
      </c>
      <c r="G47" s="6">
        <f t="shared" si="1"/>
        <v>11.083100064169635</v>
      </c>
    </row>
    <row r="48" spans="1:7" x14ac:dyDescent="0.25">
      <c r="A48" s="3">
        <v>43124.25</v>
      </c>
      <c r="B48" s="4">
        <v>-0.44150791372672415</v>
      </c>
      <c r="C48" s="4">
        <v>2.6578815149023427</v>
      </c>
      <c r="D48" s="6">
        <f>'[1]Natural gas'!$CV146-'[1]Natural gas'!$CV$103</f>
        <v>2.3576799999999984</v>
      </c>
      <c r="E48" s="6">
        <f>'[1]Natural gas'!$DA146-'[1]Natural gas'!$DA$103</f>
        <v>8.1686761519999997</v>
      </c>
      <c r="F48" s="6">
        <f t="shared" si="0"/>
        <v>4.574053601175617</v>
      </c>
      <c r="G48" s="6">
        <f t="shared" si="1"/>
        <v>10.385049753175618</v>
      </c>
    </row>
    <row r="49" spans="1:7" x14ac:dyDescent="0.25">
      <c r="A49" s="3">
        <v>43155</v>
      </c>
      <c r="B49" s="4">
        <v>-1.2200985466785994</v>
      </c>
      <c r="C49" s="4">
        <v>2.9568795363354923</v>
      </c>
      <c r="D49" s="6">
        <f>'[1]Natural gas'!$CV147-'[1]Natural gas'!$CV$103</f>
        <v>2.3809760000000004</v>
      </c>
      <c r="E49" s="6">
        <f>'[1]Natural gas'!$DA147-'[1]Natural gas'!$DA$103</f>
        <v>8.232151511999998</v>
      </c>
      <c r="F49" s="6">
        <f t="shared" si="0"/>
        <v>4.1177569896568933</v>
      </c>
      <c r="G49" s="6">
        <f t="shared" si="1"/>
        <v>9.9689325016568908</v>
      </c>
    </row>
    <row r="50" spans="1:7" x14ac:dyDescent="0.25">
      <c r="A50" s="3">
        <v>43185.75</v>
      </c>
      <c r="B50" s="4">
        <v>-2.6043595512427657</v>
      </c>
      <c r="C50" s="4">
        <v>3.2631815052719304</v>
      </c>
      <c r="D50" s="6">
        <f>'[1]Natural gas'!$CV148-'[1]Natural gas'!$CV$103</f>
        <v>2.1345479999999988</v>
      </c>
      <c r="E50" s="6">
        <f>'[1]Natural gas'!$DA148-'[1]Natural gas'!$DA$103</f>
        <v>7.9916819839999995</v>
      </c>
      <c r="F50" s="6">
        <f t="shared" si="0"/>
        <v>2.7933699540291634</v>
      </c>
      <c r="G50" s="6">
        <f t="shared" si="1"/>
        <v>8.6505039380291642</v>
      </c>
    </row>
    <row r="51" spans="1:7" x14ac:dyDescent="0.25">
      <c r="A51" s="3">
        <v>43216.5</v>
      </c>
      <c r="B51" s="4">
        <v>-2.6395803643444822</v>
      </c>
      <c r="C51" s="4">
        <v>3.279385918868968</v>
      </c>
      <c r="D51" s="6">
        <f>'[1]Natural gas'!$CV149-'[1]Natural gas'!$CV$103</f>
        <v>2.0116720000000008</v>
      </c>
      <c r="E51" s="6">
        <f>'[1]Natural gas'!$DA149-'[1]Natural gas'!$DA$103</f>
        <v>7.9236395679999987</v>
      </c>
      <c r="F51" s="6">
        <f t="shared" si="0"/>
        <v>2.6514775545244866</v>
      </c>
      <c r="G51" s="6">
        <f t="shared" si="1"/>
        <v>8.5634451225244845</v>
      </c>
    </row>
    <row r="52" spans="1:7" x14ac:dyDescent="0.25">
      <c r="A52" s="3">
        <v>43247.25</v>
      </c>
      <c r="B52" s="4">
        <v>-2.8233414142232789</v>
      </c>
      <c r="C52" s="4">
        <v>3.5845278619786569</v>
      </c>
      <c r="D52" s="6">
        <f>'[1]Natural gas'!$CV150-'[1]Natural gas'!$CV$103</f>
        <v>2.1006960000000028</v>
      </c>
      <c r="E52" s="6">
        <f>'[1]Natural gas'!$DA150-'[1]Natural gas'!$DA$103</f>
        <v>8.0665684320000004</v>
      </c>
      <c r="F52" s="6">
        <f t="shared" si="0"/>
        <v>2.8618824477553808</v>
      </c>
      <c r="G52" s="6">
        <f t="shared" si="1"/>
        <v>8.8277548797553784</v>
      </c>
    </row>
    <row r="53" spans="1:7" x14ac:dyDescent="0.25">
      <c r="A53" s="3">
        <v>43278</v>
      </c>
      <c r="B53" s="4">
        <v>-3.3874828132237553</v>
      </c>
      <c r="C53" s="4">
        <v>4.018909952587606</v>
      </c>
      <c r="D53" s="6">
        <f>'[1]Natural gas'!$CV151-'[1]Natural gas'!$CV$103</f>
        <v>2.0249839999999999</v>
      </c>
      <c r="E53" s="6">
        <f>'[1]Natural gas'!$DA151-'[1]Natural gas'!$DA$103</f>
        <v>8.0107163759999978</v>
      </c>
      <c r="F53" s="6">
        <f t="shared" si="0"/>
        <v>2.6564111393638505</v>
      </c>
      <c r="G53" s="6">
        <f t="shared" si="1"/>
        <v>8.6421435153638484</v>
      </c>
    </row>
    <row r="54" spans="1:7" x14ac:dyDescent="0.25">
      <c r="A54" s="3">
        <v>43308.75</v>
      </c>
      <c r="B54" s="4">
        <v>-3.6362804514857316</v>
      </c>
      <c r="C54" s="4">
        <v>4.1119811632740237</v>
      </c>
      <c r="D54" s="6">
        <f>'[1]Natural gas'!$CV152-'[1]Natural gas'!$CV$103</f>
        <v>1.8726759999999985</v>
      </c>
      <c r="E54" s="6">
        <f>'[1]Natural gas'!$DA152-'[1]Natural gas'!$DA$103</f>
        <v>7.8741135199999981</v>
      </c>
      <c r="F54" s="6">
        <f t="shared" si="0"/>
        <v>2.3483767117882905</v>
      </c>
      <c r="G54" s="6">
        <f t="shared" si="1"/>
        <v>8.3498142317882902</v>
      </c>
    </row>
    <row r="55" spans="1:7" x14ac:dyDescent="0.25">
      <c r="A55" s="3">
        <v>43339.5</v>
      </c>
      <c r="B55" s="4">
        <v>-4.3088139700757893</v>
      </c>
      <c r="C55" s="4">
        <v>4.6847925834959767</v>
      </c>
      <c r="D55" s="6">
        <f>'[1]Natural gas'!$CV153-'[1]Natural gas'!$CV$103</f>
        <v>1.8558279999999989</v>
      </c>
      <c r="E55" s="6">
        <f>'[1]Natural gas'!$DA153-'[1]Natural gas'!$DA$103</f>
        <v>7.8664060800000009</v>
      </c>
      <c r="F55" s="6">
        <f t="shared" si="0"/>
        <v>2.2318066134201864</v>
      </c>
      <c r="G55" s="6">
        <f t="shared" si="1"/>
        <v>8.2423846934201883</v>
      </c>
    </row>
    <row r="56" spans="1:7" x14ac:dyDescent="0.25">
      <c r="A56" s="3">
        <v>43370.25</v>
      </c>
      <c r="B56" s="4">
        <v>-4.4019704480044197</v>
      </c>
      <c r="C56" s="4">
        <v>4.9785186629596438</v>
      </c>
      <c r="D56" s="6">
        <f>'[1]Natural gas'!$CV154-'[1]Natural gas'!$CV$103</f>
        <v>1.857128000000003</v>
      </c>
      <c r="E56" s="6">
        <f>'[1]Natural gas'!$DA154-'[1]Natural gas'!$DA$103</f>
        <v>7.8884067600000023</v>
      </c>
      <c r="F56" s="6">
        <f t="shared" si="0"/>
        <v>2.4336762149552271</v>
      </c>
      <c r="G56" s="6">
        <f t="shared" si="1"/>
        <v>8.4649549749552264</v>
      </c>
    </row>
    <row r="57" spans="1:7" x14ac:dyDescent="0.25">
      <c r="A57" s="3">
        <v>43401</v>
      </c>
      <c r="B57" s="4">
        <v>-4.281538286017053</v>
      </c>
      <c r="C57" s="4">
        <v>4.8068839326626573</v>
      </c>
      <c r="D57" s="6">
        <f>'[1]Natural gas'!$CV155-'[1]Natural gas'!$CV$103</f>
        <v>1.7430400000000041</v>
      </c>
      <c r="E57" s="6">
        <f>'[1]Natural gas'!$DA155-'[1]Natural gas'!$DA$103</f>
        <v>7.7307569040000068</v>
      </c>
      <c r="F57" s="6">
        <f t="shared" si="0"/>
        <v>2.2683856466456085</v>
      </c>
      <c r="G57" s="6">
        <f t="shared" si="1"/>
        <v>8.2561025506456112</v>
      </c>
    </row>
    <row r="58" spans="1:7" x14ac:dyDescent="0.25">
      <c r="A58" s="3">
        <v>43431.75</v>
      </c>
      <c r="B58" s="4">
        <v>-4.9239567733231411</v>
      </c>
      <c r="C58" s="4">
        <v>4.6622187116922902</v>
      </c>
      <c r="D58" s="6">
        <f>'[1]Natural gas'!$CV156-'[1]Natural gas'!$CV$103</f>
        <v>1.6717999999999975</v>
      </c>
      <c r="E58" s="6">
        <f>'[1]Natural gas'!$DA156-'[1]Natural gas'!$DA$103</f>
        <v>7.6541889839999975</v>
      </c>
      <c r="F58" s="6">
        <f t="shared" si="0"/>
        <v>1.4100619383691466</v>
      </c>
      <c r="G58" s="6">
        <f t="shared" si="1"/>
        <v>7.3924509223691466</v>
      </c>
    </row>
    <row r="59" spans="1:7" x14ac:dyDescent="0.25">
      <c r="A59" s="3">
        <v>43462.5</v>
      </c>
      <c r="B59" s="4">
        <v>-5.7178863642492104</v>
      </c>
      <c r="C59" s="4">
        <v>4.5302943846019872</v>
      </c>
      <c r="D59" s="6">
        <f>'[1]Natural gas'!$CV157-'[1]Natural gas'!$CV$103</f>
        <v>1.5753399999999971</v>
      </c>
      <c r="E59" s="6">
        <f>'[1]Natural gas'!$DA157-'[1]Natural gas'!$DA$103</f>
        <v>7.5521713279999965</v>
      </c>
      <c r="F59" s="6">
        <f t="shared" si="0"/>
        <v>0.38774802035277389</v>
      </c>
      <c r="G59" s="6">
        <f t="shared" si="1"/>
        <v>6.3645793483527733</v>
      </c>
    </row>
    <row r="60" spans="1:7" x14ac:dyDescent="0.25">
      <c r="A60" s="3">
        <v>43493.25</v>
      </c>
      <c r="B60" s="4">
        <v>-5.8135402944622001</v>
      </c>
      <c r="C60" s="4">
        <v>4.3272082014738089</v>
      </c>
      <c r="D60" s="6">
        <f>'[1]Natural gas'!$CV158-'[1]Natural gas'!$CV$103</f>
        <v>1.540968000000003</v>
      </c>
      <c r="E60" s="6">
        <f>'[1]Natural gas'!$DA158-'[1]Natural gas'!$DA$103</f>
        <v>7.5498890480000043</v>
      </c>
      <c r="F60" s="6">
        <f t="shared" si="0"/>
        <v>5.4635907011611806E-2</v>
      </c>
      <c r="G60" s="6">
        <f t="shared" si="1"/>
        <v>6.0635569550116131</v>
      </c>
    </row>
    <row r="61" spans="1:7" x14ac:dyDescent="0.25">
      <c r="A61" s="3">
        <v>43524</v>
      </c>
      <c r="B61" s="4">
        <v>-6.2933611173098711</v>
      </c>
      <c r="C61" s="4">
        <v>4.2190157516661344</v>
      </c>
      <c r="D61" s="6">
        <f>'[1]Natural gas'!$CV159-'[1]Natural gas'!$CV$103</f>
        <v>1.5106000000000037</v>
      </c>
      <c r="E61" s="6">
        <f>'[1]Natural gas'!$DA159-'[1]Natural gas'!$DA$103</f>
        <v>7.5362526720000034</v>
      </c>
      <c r="F61" s="6">
        <f t="shared" si="0"/>
        <v>-0.56374536564373301</v>
      </c>
      <c r="G61" s="6">
        <f t="shared" si="1"/>
        <v>5.4619073063562666</v>
      </c>
    </row>
    <row r="62" spans="1:7" x14ac:dyDescent="0.25">
      <c r="A62" s="3">
        <v>43554.75</v>
      </c>
      <c r="B62" s="4">
        <v>-5.9126883527468124</v>
      </c>
      <c r="C62" s="4">
        <v>3.9175974437531522</v>
      </c>
      <c r="D62" s="6">
        <f>'[1]Natural gas'!$CV160-'[1]Natural gas'!$CV$103</f>
        <v>1.4110200000000006</v>
      </c>
      <c r="E62" s="6">
        <f>'[1]Natural gas'!$DA160-'[1]Natural gas'!$DA$103</f>
        <v>7.474999480000001</v>
      </c>
      <c r="F62" s="6">
        <f t="shared" si="0"/>
        <v>-0.58407090899365954</v>
      </c>
      <c r="G62" s="6">
        <f t="shared" si="1"/>
        <v>5.4799085710063409</v>
      </c>
    </row>
    <row r="63" spans="1:7" x14ac:dyDescent="0.25">
      <c r="A63" s="3">
        <v>43585.5</v>
      </c>
      <c r="B63" s="4">
        <v>-6.4614505860508302</v>
      </c>
      <c r="C63" s="4">
        <v>3.6959413391991802</v>
      </c>
      <c r="D63" s="6">
        <f>'[1]Natural gas'!$CV161-'[1]Natural gas'!$CV$103</f>
        <v>1.2927720000000029</v>
      </c>
      <c r="E63" s="6">
        <f>'[1]Natural gas'!$DA161-'[1]Natural gas'!$DA$103</f>
        <v>7.3386561040000018</v>
      </c>
      <c r="F63" s="6">
        <f t="shared" si="0"/>
        <v>-1.4727372468516471</v>
      </c>
      <c r="G63" s="6">
        <f t="shared" si="1"/>
        <v>4.5731468571483518</v>
      </c>
    </row>
    <row r="64" spans="1:7" x14ac:dyDescent="0.25">
      <c r="A64" s="3">
        <v>43616.25</v>
      </c>
      <c r="B64" s="4">
        <v>-7.0118660881610424</v>
      </c>
      <c r="C64" s="4">
        <v>3.626749784158477</v>
      </c>
      <c r="D64" s="6">
        <f>'[1]Natural gas'!$CV162-'[1]Natural gas'!$CV$103</f>
        <v>1.0834720000000004</v>
      </c>
      <c r="E64" s="6">
        <f>'[1]Natural gas'!$DA162-'[1]Natural gas'!$DA$103</f>
        <v>7.129820463999998</v>
      </c>
      <c r="F64" s="6">
        <f t="shared" si="0"/>
        <v>-2.3016443040025649</v>
      </c>
      <c r="G64" s="6">
        <f t="shared" si="1"/>
        <v>3.7447041599974327</v>
      </c>
    </row>
    <row r="65" spans="1:7" x14ac:dyDescent="0.25">
      <c r="A65" s="3">
        <v>43646.75</v>
      </c>
      <c r="B65" s="4">
        <v>-7.5041562181211816</v>
      </c>
      <c r="C65" s="4">
        <v>3.3287529824467299</v>
      </c>
      <c r="D65" s="6">
        <f>'[1]Natural gas'!$CV163-'[1]Natural gas'!$CV$103</f>
        <v>0.99408400000000086</v>
      </c>
      <c r="E65" s="6">
        <f>'[1]Natural gas'!$DA163-'[1]Natural gas'!$DA$103</f>
        <v>7.0682011920000001</v>
      </c>
      <c r="F65" s="6">
        <f t="shared" si="0"/>
        <v>-3.1813192356744509</v>
      </c>
      <c r="G65" s="6">
        <f t="shared" si="1"/>
        <v>2.8927979563255484</v>
      </c>
    </row>
    <row r="66" spans="1:7" x14ac:dyDescent="0.25">
      <c r="A66" s="3">
        <v>43677.25</v>
      </c>
      <c r="B66" s="4">
        <v>-8.0756848224147575</v>
      </c>
      <c r="C66" s="4">
        <v>3.5304066144303761</v>
      </c>
      <c r="D66" s="6">
        <f>'[1]Natural gas'!$CV164-'[1]Natural gas'!$CV$103</f>
        <v>0.98727200000000082</v>
      </c>
      <c r="E66" s="6">
        <f>'[1]Natural gas'!$DA164-'[1]Natural gas'!$DA$103</f>
        <v>7.0998039840000011</v>
      </c>
      <c r="F66" s="6">
        <f t="shared" si="0"/>
        <v>-3.5580062079843806</v>
      </c>
      <c r="G66" s="6">
        <f t="shared" si="1"/>
        <v>2.5545257760156197</v>
      </c>
    </row>
    <row r="67" spans="1:7" x14ac:dyDescent="0.25">
      <c r="A67" s="3">
        <v>43707.75</v>
      </c>
      <c r="B67" s="4">
        <v>-8.3669803432235028</v>
      </c>
      <c r="C67" s="4">
        <v>3.6032270987167436</v>
      </c>
      <c r="D67" s="6">
        <f>'[1]Natural gas'!$CV165-'[1]Natural gas'!$CV$103</f>
        <v>1.0090600000000016</v>
      </c>
      <c r="E67" s="6">
        <f>'[1]Natural gas'!$DA165-'[1]Natural gas'!$DA$103</f>
        <v>7.1645037360000003</v>
      </c>
      <c r="F67" s="6">
        <f t="shared" si="0"/>
        <v>-3.7546932445067576</v>
      </c>
      <c r="G67" s="6">
        <f t="shared" si="1"/>
        <v>2.4007504914932412</v>
      </c>
    </row>
    <row r="68" spans="1:7" x14ac:dyDescent="0.25">
      <c r="A68" s="3">
        <v>43738.25</v>
      </c>
      <c r="B68" s="4">
        <v>-9.0497121062674921</v>
      </c>
      <c r="C68" s="4">
        <v>3.4641052092297429</v>
      </c>
      <c r="D68" s="6">
        <f>'[1]Natural gas'!$CV166-'[1]Natural gas'!$CV$103</f>
        <v>0.9501439999999981</v>
      </c>
      <c r="E68" s="6">
        <f>'[1]Natural gas'!$DA166-'[1]Natural gas'!$DA$103</f>
        <v>7.1595365919999985</v>
      </c>
      <c r="F68" s="6">
        <f t="shared" si="0"/>
        <v>-4.6354628970377512</v>
      </c>
      <c r="G68" s="6">
        <f t="shared" si="1"/>
        <v>1.5739296949622492</v>
      </c>
    </row>
    <row r="69" spans="1:7" x14ac:dyDescent="0.25">
      <c r="A69" s="3">
        <v>43768.75</v>
      </c>
      <c r="B69" s="4">
        <v>-9.8150424322531933</v>
      </c>
      <c r="C69" s="4">
        <v>3.7907838830890483</v>
      </c>
      <c r="D69" s="6">
        <f>'[1]Natural gas'!$CV167-'[1]Natural gas'!$CV$103</f>
        <v>0.75561200000000284</v>
      </c>
      <c r="E69" s="6">
        <f>'[1]Natural gas'!$DA167-'[1]Natural gas'!$DA$103</f>
        <v>7.032219480000002</v>
      </c>
      <c r="F69" s="6">
        <f t="shared" si="0"/>
        <v>-5.2686465491641421</v>
      </c>
      <c r="G69" s="6">
        <f t="shared" si="1"/>
        <v>1.007960930835857</v>
      </c>
    </row>
    <row r="70" spans="1:7" x14ac:dyDescent="0.25">
      <c r="A70" s="3">
        <v>43799.25</v>
      </c>
      <c r="B70" s="4">
        <v>-10.322835615942211</v>
      </c>
      <c r="C70" s="4">
        <v>3.8250632198873262</v>
      </c>
      <c r="D70" s="6">
        <f>'[1]Natural gas'!$CV168-'[1]Natural gas'!$CV$103</f>
        <v>0.67875599999999991</v>
      </c>
      <c r="E70" s="6">
        <f>'[1]Natural gas'!$DA168-'[1]Natural gas'!$DA$103</f>
        <v>6.98703772</v>
      </c>
      <c r="F70" s="6">
        <f t="shared" ref="F70:F103" si="2">D70+C70+B70</f>
        <v>-5.8190163960548844</v>
      </c>
      <c r="G70" s="6">
        <f t="shared" ref="G70:G103" si="3">B70+C70+E70</f>
        <v>0.48926532394511568</v>
      </c>
    </row>
    <row r="71" spans="1:7" x14ac:dyDescent="0.25">
      <c r="A71" s="3">
        <v>43829.75</v>
      </c>
      <c r="B71" s="4">
        <v>-10.577018976496902</v>
      </c>
      <c r="C71" s="4">
        <v>4.0497709842120173</v>
      </c>
      <c r="D71" s="6">
        <f>'[1]Natural gas'!$CV169-'[1]Natural gas'!$CV$103</f>
        <v>0.30357600000000318</v>
      </c>
      <c r="E71" s="6">
        <f>'[1]Natural gas'!$DA169-'[1]Natural gas'!$DA$103</f>
        <v>6.6459026400000027</v>
      </c>
      <c r="F71" s="6">
        <f t="shared" si="2"/>
        <v>-6.2236719922848813</v>
      </c>
      <c r="G71" s="6">
        <f t="shared" si="3"/>
        <v>0.11865464771511824</v>
      </c>
    </row>
    <row r="72" spans="1:7" x14ac:dyDescent="0.25">
      <c r="A72" s="3">
        <v>43860.25</v>
      </c>
      <c r="B72" s="4">
        <v>-11.471472263579756</v>
      </c>
      <c r="C72" s="4">
        <v>3.9835948101796959</v>
      </c>
      <c r="D72" s="6">
        <f>'[1]Natural gas'!$CV170-'[1]Natural gas'!$CV$103</f>
        <v>7.867599999999797E-2</v>
      </c>
      <c r="E72" s="6">
        <f>'[1]Natural gas'!$DA170-'[1]Natural gas'!$DA$103</f>
        <v>6.435094743999997</v>
      </c>
      <c r="F72" s="6">
        <f t="shared" si="2"/>
        <v>-7.4092014534000619</v>
      </c>
      <c r="G72" s="6">
        <f t="shared" si="3"/>
        <v>-1.0527827094000628</v>
      </c>
    </row>
    <row r="73" spans="1:7" x14ac:dyDescent="0.25">
      <c r="A73" s="3">
        <v>43890.75</v>
      </c>
      <c r="B73" s="4">
        <v>-11.529455476706829</v>
      </c>
      <c r="C73" s="4">
        <v>1.6386551337621995</v>
      </c>
      <c r="D73" s="6">
        <f>'[1]Natural gas'!$CV171-'[1]Natural gas'!$CV$103</f>
        <v>-0.18605600000000067</v>
      </c>
      <c r="E73" s="6">
        <f>'[1]Natural gas'!$DA171-'[1]Natural gas'!$DA$103</f>
        <v>6.1992263839999993</v>
      </c>
      <c r="F73" s="6">
        <f t="shared" si="2"/>
        <v>-10.07685634294463</v>
      </c>
      <c r="G73" s="6">
        <f t="shared" si="3"/>
        <v>-3.6915739589446304</v>
      </c>
    </row>
    <row r="74" spans="1:7" x14ac:dyDescent="0.25">
      <c r="A74" s="3">
        <v>43921.25</v>
      </c>
      <c r="B74" s="4">
        <v>-13.129164590359238</v>
      </c>
      <c r="C74" s="4">
        <v>-0.20151880201196093</v>
      </c>
      <c r="D74" s="6">
        <f>'[1]Natural gas'!$CV172-'[1]Natural gas'!$CV$103</f>
        <v>-0.23223199999999977</v>
      </c>
      <c r="E74" s="6">
        <f>'[1]Natural gas'!$DA172-'[1]Natural gas'!$DA$103</f>
        <v>6.1971450320000017</v>
      </c>
      <c r="F74" s="6">
        <f t="shared" si="2"/>
        <v>-13.562915392371199</v>
      </c>
      <c r="G74" s="6">
        <f t="shared" si="3"/>
        <v>-7.1335383603711975</v>
      </c>
    </row>
    <row r="75" spans="1:7" x14ac:dyDescent="0.25">
      <c r="A75" s="3">
        <v>43951.75</v>
      </c>
      <c r="B75" s="4">
        <v>-13.951366056537239</v>
      </c>
      <c r="C75" s="4">
        <v>-1.0897659557232657</v>
      </c>
      <c r="D75" s="6">
        <f>'[1]Natural gas'!$CV173-'[1]Natural gas'!$CV$103</f>
        <v>-0.27071199999999962</v>
      </c>
      <c r="E75" s="6">
        <f>'[1]Natural gas'!$DA173-'[1]Natural gas'!$DA$103</f>
        <v>6.1911066880000014</v>
      </c>
      <c r="F75" s="6">
        <f t="shared" si="2"/>
        <v>-15.311844012260504</v>
      </c>
      <c r="G75" s="6">
        <f t="shared" si="3"/>
        <v>-8.8500253242605034</v>
      </c>
    </row>
    <row r="76" spans="1:7" x14ac:dyDescent="0.25">
      <c r="A76" s="3">
        <v>43982.25</v>
      </c>
      <c r="B76" s="4">
        <v>-14.698275891525753</v>
      </c>
      <c r="C76" s="4">
        <v>-2.3175033292802567</v>
      </c>
      <c r="D76" s="6">
        <f>'[1]Natural gas'!$CV174-'[1]Natural gas'!$CV$103</f>
        <v>-0.31876000000000104</v>
      </c>
      <c r="E76" s="6">
        <f>'[1]Natural gas'!$DA174-'[1]Natural gas'!$DA$103</f>
        <v>6.1563589360000002</v>
      </c>
      <c r="F76" s="6">
        <f t="shared" si="2"/>
        <v>-17.334539220806011</v>
      </c>
      <c r="G76" s="6">
        <f t="shared" si="3"/>
        <v>-10.85942028480601</v>
      </c>
    </row>
    <row r="77" spans="1:7" x14ac:dyDescent="0.25">
      <c r="A77" s="3">
        <v>44012.75</v>
      </c>
      <c r="B77" s="4">
        <v>-15.086659277754109</v>
      </c>
      <c r="C77" s="4">
        <v>-3.9118498734373048</v>
      </c>
      <c r="D77" s="6">
        <f>'[1]Natural gas'!$CV175-'[1]Natural gas'!$CV$103</f>
        <v>-0.3389359999999968</v>
      </c>
      <c r="E77" s="6">
        <f>'[1]Natural gas'!$DA175-'[1]Natural gas'!$DA$103</f>
        <v>6.1585015440000035</v>
      </c>
      <c r="F77" s="6">
        <f t="shared" si="2"/>
        <v>-19.33744515119141</v>
      </c>
      <c r="G77" s="6">
        <f t="shared" si="3"/>
        <v>-12.84000760719141</v>
      </c>
    </row>
    <row r="78" spans="1:7" x14ac:dyDescent="0.25">
      <c r="A78" s="3">
        <v>44043.25</v>
      </c>
      <c r="B78" s="4">
        <v>-14.945640340842658</v>
      </c>
      <c r="C78" s="4">
        <v>-4.9820336501792184</v>
      </c>
      <c r="D78" s="6">
        <f>'[1]Natural gas'!$CV176-'[1]Natural gas'!$CV$103</f>
        <v>-0.40825200000000095</v>
      </c>
      <c r="E78" s="6">
        <f>'[1]Natural gas'!$DA176-'[1]Natural gas'!$DA$103</f>
        <v>6.1107318480000004</v>
      </c>
      <c r="F78" s="6">
        <f t="shared" si="2"/>
        <v>-20.335925991021877</v>
      </c>
      <c r="G78" s="6">
        <f t="shared" si="3"/>
        <v>-13.816942143021876</v>
      </c>
    </row>
    <row r="79" spans="1:7" x14ac:dyDescent="0.25">
      <c r="A79" s="3">
        <v>44073.75</v>
      </c>
      <c r="B79" s="4">
        <v>-15.280215466321948</v>
      </c>
      <c r="C79" s="4">
        <v>-6.0744199752054442</v>
      </c>
      <c r="D79" s="6">
        <f>'[1]Natural gas'!$CV177-'[1]Natural gas'!$CV$103</f>
        <v>-0.43321200000000104</v>
      </c>
      <c r="E79" s="6">
        <f>'[1]Natural gas'!$DA177-'[1]Natural gas'!$DA$103</f>
        <v>6.0903079119999965</v>
      </c>
      <c r="F79" s="6">
        <f t="shared" si="2"/>
        <v>-21.787847441527393</v>
      </c>
      <c r="G79" s="6">
        <f t="shared" si="3"/>
        <v>-15.264327529527396</v>
      </c>
    </row>
    <row r="80" spans="1:7" x14ac:dyDescent="0.25">
      <c r="A80" s="3">
        <v>44104.25</v>
      </c>
      <c r="B80" s="4">
        <v>-15.919059959540505</v>
      </c>
      <c r="C80" s="4">
        <v>-6.6341213455065287</v>
      </c>
      <c r="D80" s="6">
        <f>'[1]Natural gas'!$CV178-'[1]Natural gas'!$CV$103</f>
        <v>-0.24798799999999943</v>
      </c>
      <c r="E80" s="6">
        <f>'[1]Natural gas'!$DA178-'[1]Natural gas'!$DA$103</f>
        <v>6.294863952</v>
      </c>
      <c r="F80" s="6">
        <f t="shared" si="2"/>
        <v>-22.801169305047033</v>
      </c>
      <c r="G80" s="6">
        <f t="shared" si="3"/>
        <v>-16.258317353047033</v>
      </c>
    </row>
    <row r="81" spans="1:7" x14ac:dyDescent="0.25">
      <c r="A81" s="3">
        <v>44134.75</v>
      </c>
      <c r="B81" s="4">
        <v>-16.834626565362214</v>
      </c>
      <c r="C81" s="4">
        <v>-7.1335020101739559</v>
      </c>
      <c r="D81" s="6">
        <f>'[1]Natural gas'!$CV179-'[1]Natural gas'!$CV$103</f>
        <v>-0.49223200000000134</v>
      </c>
      <c r="E81" s="6">
        <f>'[1]Natural gas'!$DA179-'[1]Natural gas'!$DA$103</f>
        <v>5.9049526639999961</v>
      </c>
      <c r="F81" s="6">
        <f t="shared" si="2"/>
        <v>-24.460360575536171</v>
      </c>
      <c r="G81" s="6">
        <f t="shared" si="3"/>
        <v>-18.063175911536174</v>
      </c>
    </row>
    <row r="82" spans="1:7" x14ac:dyDescent="0.25">
      <c r="A82" s="3">
        <v>44165.25</v>
      </c>
      <c r="B82" s="4">
        <v>-17.216894975892217</v>
      </c>
      <c r="C82" s="4">
        <v>-8.0350393305575238</v>
      </c>
      <c r="D82" s="6">
        <f>'[1]Natural gas'!$CV180-'[1]Natural gas'!$CV$103</f>
        <v>-0.63372400000000084</v>
      </c>
      <c r="E82" s="6">
        <f>'[1]Natural gas'!$DA180-'[1]Natural gas'!$DA$103</f>
        <v>5.7402084479999971</v>
      </c>
      <c r="F82" s="6">
        <f t="shared" si="2"/>
        <v>-25.885658306449741</v>
      </c>
      <c r="G82" s="6">
        <f t="shared" si="3"/>
        <v>-19.511725858449743</v>
      </c>
    </row>
    <row r="83" spans="1:7" x14ac:dyDescent="0.25">
      <c r="A83" s="3">
        <v>44195.75</v>
      </c>
      <c r="B83" s="4">
        <v>-18.266806368862461</v>
      </c>
      <c r="C83" s="4">
        <v>-8.5596819106372948</v>
      </c>
      <c r="D83" s="6">
        <f>'[1]Natural gas'!$CV181-'[1]Natural gas'!$CV$103</f>
        <v>-0.58479199999999665</v>
      </c>
      <c r="E83" s="6">
        <f>'[1]Natural gas'!$DA181-'[1]Natural gas'!$DA$103</f>
        <v>5.7634833360000037</v>
      </c>
      <c r="F83" s="6">
        <f t="shared" si="2"/>
        <v>-27.411280279499753</v>
      </c>
      <c r="G83" s="6">
        <f t="shared" si="3"/>
        <v>-21.063004943499752</v>
      </c>
    </row>
    <row r="84" spans="1:7" x14ac:dyDescent="0.25">
      <c r="A84" s="3">
        <v>44226.25</v>
      </c>
      <c r="B84" s="4">
        <v>-19.688054440323214</v>
      </c>
      <c r="C84" s="4">
        <v>-8.5778658241432879</v>
      </c>
      <c r="D84" s="6">
        <f>'[1]Natural gas'!$CV182-'[1]Natural gas'!$CV$103</f>
        <v>-0.54901599999999817</v>
      </c>
      <c r="E84" s="6">
        <f>'[1]Natural gas'!$DA182-'[1]Natural gas'!$DA$103</f>
        <v>5.7737439760000022</v>
      </c>
      <c r="F84" s="6">
        <f t="shared" si="2"/>
        <v>-28.8149362644665</v>
      </c>
      <c r="G84" s="6">
        <f t="shared" si="3"/>
        <v>-22.492176288466499</v>
      </c>
    </row>
    <row r="85" spans="1:7" x14ac:dyDescent="0.25">
      <c r="A85" s="3">
        <v>44255.75</v>
      </c>
      <c r="B85" s="4">
        <v>-20.924957552665262</v>
      </c>
      <c r="C85" s="4">
        <v>-6.0892828157718526</v>
      </c>
      <c r="D85" s="6">
        <f>'[1]Natural gas'!$CV183-'[1]Natural gas'!$CV$103</f>
        <v>-0.47720400000000041</v>
      </c>
      <c r="E85" s="6">
        <f>'[1]Natural gas'!$DA183-'[1]Natural gas'!$DA$103</f>
        <v>5.8390402720000019</v>
      </c>
      <c r="F85" s="6">
        <f t="shared" si="2"/>
        <v>-27.491444368437115</v>
      </c>
      <c r="G85" s="6">
        <f t="shared" si="3"/>
        <v>-21.175200096437113</v>
      </c>
    </row>
    <row r="86" spans="1:7" x14ac:dyDescent="0.25">
      <c r="A86" s="3">
        <v>44286.25</v>
      </c>
      <c r="B86" s="4">
        <v>-21.075904817798744</v>
      </c>
      <c r="C86" s="4">
        <v>-4.3406251696503233</v>
      </c>
      <c r="D86" s="6">
        <f>'[1]Natural gas'!$CV184-'[1]Natural gas'!$CV$103</f>
        <v>-0.44974799999999959</v>
      </c>
      <c r="E86" s="6">
        <f>'[1]Natural gas'!$DA184-'[1]Natural gas'!$DA$103</f>
        <v>5.8747472159999994</v>
      </c>
      <c r="F86" s="6">
        <f t="shared" si="2"/>
        <v>-25.866277987449067</v>
      </c>
      <c r="G86" s="6">
        <f t="shared" si="3"/>
        <v>-19.541782771449068</v>
      </c>
    </row>
    <row r="87" spans="1:7" x14ac:dyDescent="0.25">
      <c r="A87" s="3">
        <v>44316.75</v>
      </c>
      <c r="B87" s="4">
        <v>-21.014181405869834</v>
      </c>
      <c r="C87" s="4">
        <v>-3.4990828983656144</v>
      </c>
      <c r="D87" s="6">
        <f>'[1]Natural gas'!$CV185-'[1]Natural gas'!$CV$103</f>
        <v>-0.46337199999999967</v>
      </c>
      <c r="E87" s="6">
        <f>'[1]Natural gas'!$DA185-'[1]Natural gas'!$DA$103</f>
        <v>5.9068260160000001</v>
      </c>
      <c r="F87" s="6">
        <f t="shared" si="2"/>
        <v>-24.976636304235448</v>
      </c>
      <c r="G87" s="6">
        <f t="shared" si="3"/>
        <v>-18.606438288235449</v>
      </c>
    </row>
    <row r="88" spans="1:7" x14ac:dyDescent="0.25">
      <c r="A88" s="3">
        <v>44347.25</v>
      </c>
      <c r="B88" s="4">
        <v>-20.973970652082414</v>
      </c>
      <c r="C88" s="4">
        <v>-3.465448588449064</v>
      </c>
      <c r="D88" s="6">
        <f>'[1]Natural gas'!$CV186-'[1]Natural gas'!$CV$103</f>
        <v>-0.2942159999999987</v>
      </c>
      <c r="E88" s="6">
        <f>'[1]Natural gas'!$DA186-'[1]Natural gas'!$DA$103</f>
        <v>6.0984032720000023</v>
      </c>
      <c r="F88" s="6">
        <f t="shared" si="2"/>
        <v>-24.733635240531477</v>
      </c>
      <c r="G88" s="6">
        <f t="shared" si="3"/>
        <v>-18.341015968531476</v>
      </c>
    </row>
    <row r="89" spans="1:7" x14ac:dyDescent="0.25">
      <c r="A89" s="3">
        <v>44377.75</v>
      </c>
      <c r="B89" s="4">
        <v>-21.557887123554252</v>
      </c>
      <c r="C89" s="4">
        <v>-3.4529900710917474</v>
      </c>
      <c r="D89" s="6">
        <f>'[1]Natural gas'!$CV187-'[1]Natural gas'!$CV$103</f>
        <v>-8.8088000000002609E-2</v>
      </c>
      <c r="E89" s="6">
        <f>'[1]Natural gas'!$DA187-'[1]Natural gas'!$DA$103</f>
        <v>6.3147618560000005</v>
      </c>
      <c r="F89" s="6">
        <f t="shared" si="2"/>
        <v>-25.098965194646002</v>
      </c>
      <c r="G89" s="6">
        <f t="shared" si="3"/>
        <v>-18.696115338645999</v>
      </c>
    </row>
    <row r="90" spans="1:7" x14ac:dyDescent="0.25">
      <c r="A90" s="3">
        <v>44408.25</v>
      </c>
      <c r="B90" s="4">
        <v>-21.917972808290045</v>
      </c>
      <c r="C90" s="4">
        <v>-3.6287491729255237</v>
      </c>
      <c r="D90" s="6">
        <f>'[1]Natural gas'!$CV188-'[1]Natural gas'!$CV$103</f>
        <v>0.15163199999999932</v>
      </c>
      <c r="E90" s="6">
        <f>'[1]Natural gas'!$DA188-'[1]Natural gas'!$DA$103</f>
        <v>6.6202401200000018</v>
      </c>
      <c r="F90" s="6">
        <f t="shared" si="2"/>
        <v>-25.39508998121557</v>
      </c>
      <c r="G90" s="6">
        <f t="shared" si="3"/>
        <v>-18.926481861215567</v>
      </c>
    </row>
    <row r="91" spans="1:7" x14ac:dyDescent="0.25">
      <c r="A91" s="3">
        <v>44438.75</v>
      </c>
      <c r="B91" s="4">
        <v>-22.6886885444369</v>
      </c>
      <c r="C91" s="4">
        <v>-3.5409679169620887</v>
      </c>
      <c r="D91" s="6">
        <f>'[1]Natural gas'!$CV189-'[1]Natural gas'!$CV$103</f>
        <v>0.3842800000000004</v>
      </c>
      <c r="E91" s="6">
        <f>'[1]Natural gas'!$DA189-'[1]Natural gas'!$DA$103</f>
        <v>6.8957607679999988</v>
      </c>
      <c r="F91" s="6">
        <f t="shared" si="2"/>
        <v>-25.845376461398988</v>
      </c>
      <c r="G91" s="6">
        <f t="shared" si="3"/>
        <v>-19.33389569339899</v>
      </c>
    </row>
    <row r="92" spans="1:7" x14ac:dyDescent="0.25">
      <c r="A92" s="3">
        <v>44469.25</v>
      </c>
      <c r="B92" s="4">
        <v>-23.272545012472904</v>
      </c>
      <c r="C92" s="4">
        <v>-3.5546704003124887</v>
      </c>
      <c r="D92" s="6">
        <f>'[1]Natural gas'!$CV190-'[1]Natural gas'!$CV$103</f>
        <v>0.61692799999999792</v>
      </c>
      <c r="E92" s="6">
        <f>'[1]Natural gas'!$DA190-'[1]Natural gas'!$DA$103</f>
        <v>7.1458784799999968</v>
      </c>
      <c r="F92" s="6">
        <f t="shared" si="2"/>
        <v>-26.210287412785394</v>
      </c>
      <c r="G92" s="6">
        <f t="shared" si="3"/>
        <v>-19.681336932785396</v>
      </c>
    </row>
    <row r="93" spans="1:7" x14ac:dyDescent="0.25">
      <c r="A93" s="3">
        <v>44499.75</v>
      </c>
      <c r="B93" s="4">
        <v>-23.715065435075672</v>
      </c>
      <c r="C93" s="4">
        <v>-3.1448215761711396</v>
      </c>
      <c r="D93" s="6">
        <f>'[1]Natural gas'!$CV191-'[1]Natural gas'!$CV$103</f>
        <v>1.2300080000000015</v>
      </c>
      <c r="E93" s="6">
        <f>'[1]Natural gas'!$DA191-'[1]Natural gas'!$DA$103</f>
        <v>7.9219928320000008</v>
      </c>
      <c r="F93" s="6">
        <f t="shared" si="2"/>
        <v>-25.62987901124681</v>
      </c>
      <c r="G93" s="6">
        <f t="shared" si="3"/>
        <v>-18.937894179246811</v>
      </c>
    </row>
    <row r="94" spans="1:7" x14ac:dyDescent="0.25">
      <c r="A94" s="3">
        <v>44530.25</v>
      </c>
      <c r="B94" s="4">
        <v>-24.572668971380949</v>
      </c>
      <c r="C94" s="4">
        <v>-2.889379089821233</v>
      </c>
      <c r="D94" s="6">
        <f>'[1]Natural gas'!$CV192-'[1]Natural gas'!$CV$103</f>
        <v>1.4802320000000009</v>
      </c>
      <c r="E94" s="6">
        <f>'[1]Natural gas'!$DA192-'[1]Natural gas'!$DA$103</f>
        <v>8.2283995039999986</v>
      </c>
      <c r="F94" s="6">
        <f t="shared" si="2"/>
        <v>-25.981816061202181</v>
      </c>
      <c r="G94" s="6">
        <f t="shared" si="3"/>
        <v>-19.233648557202184</v>
      </c>
    </row>
    <row r="95" spans="1:7" x14ac:dyDescent="0.25">
      <c r="A95" s="3">
        <v>44561.25</v>
      </c>
      <c r="B95" s="4">
        <v>-25.416295171204666</v>
      </c>
      <c r="C95" s="4">
        <v>-2.7377783404316745</v>
      </c>
      <c r="D95" s="6">
        <f>'[1]Natural gas'!$CV193-'[1]Natural gas'!$CV$103</f>
        <v>1.7803759999999968</v>
      </c>
      <c r="E95" s="6">
        <f>'[1]Natural gas'!$DA193-'[1]Natural gas'!$DA$103</f>
        <v>8.5871261839999953</v>
      </c>
      <c r="F95" s="6">
        <f t="shared" si="2"/>
        <v>-26.373697511636344</v>
      </c>
      <c r="G95" s="6">
        <f t="shared" si="3"/>
        <v>-19.566947327636345</v>
      </c>
    </row>
    <row r="96" spans="1:7" x14ac:dyDescent="0.25">
      <c r="A96" s="3">
        <v>44592.25</v>
      </c>
      <c r="B96" s="4">
        <v>-25.534855306035467</v>
      </c>
      <c r="C96" s="4">
        <v>-2.6407409429972688</v>
      </c>
      <c r="D96" s="6">
        <f>'[1]Natural gas'!$CV194-'[1]Natural gas'!$CV$103</f>
        <v>1.7871360000000003</v>
      </c>
      <c r="E96" s="6">
        <f>'[1]Natural gas'!$DA194-'[1]Natural gas'!$DA$103</f>
        <v>8.6596444479999981</v>
      </c>
      <c r="F96" s="6">
        <f t="shared" si="2"/>
        <v>-26.388460249032736</v>
      </c>
      <c r="G96" s="6">
        <f t="shared" si="3"/>
        <v>-19.515951801032738</v>
      </c>
    </row>
    <row r="97" spans="1:7" x14ac:dyDescent="0.25">
      <c r="A97" s="3">
        <v>44593.25</v>
      </c>
      <c r="B97" s="4">
        <v>-26.417083592821328</v>
      </c>
      <c r="C97" s="4">
        <v>-3.1342761208188534</v>
      </c>
      <c r="D97" s="6">
        <f>'[1]Natural gas'!$CV195-'[1]Natural gas'!$CV$103</f>
        <v>1.9472960000000015</v>
      </c>
      <c r="E97" s="6">
        <f>'[1]Natural gas'!$DA195-'[1]Natural gas'!$DA$103</f>
        <v>8.878460448000002</v>
      </c>
      <c r="F97" s="6">
        <f t="shared" si="2"/>
        <v>-27.60406371364018</v>
      </c>
      <c r="G97" s="6">
        <f t="shared" si="3"/>
        <v>-20.672899265640179</v>
      </c>
    </row>
    <row r="98" spans="1:7" x14ac:dyDescent="0.25">
      <c r="A98" s="3">
        <v>44623.75</v>
      </c>
      <c r="B98" s="4">
        <v>-26.657642429367712</v>
      </c>
      <c r="C98" s="4">
        <v>-3.3163581745936739</v>
      </c>
      <c r="D98" s="6">
        <f>'[1]Natural gas'!$CV196-'[1]Natural gas'!$CV$103</f>
        <v>2.1612240000000043</v>
      </c>
      <c r="E98" s="6">
        <f>'[1]Natural gas'!$DA196-'[1]Natural gas'!$DA$103</f>
        <v>9.1082744480000031</v>
      </c>
      <c r="F98" s="6">
        <f t="shared" si="2"/>
        <v>-27.812776603961382</v>
      </c>
      <c r="G98" s="6">
        <f t="shared" si="3"/>
        <v>-20.865726155961383</v>
      </c>
    </row>
    <row r="99" spans="1:7" x14ac:dyDescent="0.25">
      <c r="A99" s="3">
        <v>44654.25</v>
      </c>
      <c r="B99" s="4">
        <v>-27.21725859360734</v>
      </c>
      <c r="C99" s="4">
        <v>-2.85133365813995</v>
      </c>
      <c r="D99" s="6">
        <f>'[1]Natural gas'!$CV197-'[1]Natural gas'!$CV$103</f>
        <v>2.4901759999999982</v>
      </c>
      <c r="E99" s="6">
        <f>'[1]Natural gas'!$DA197-'[1]Natural gas'!$DA$103</f>
        <v>9.4475987839999966</v>
      </c>
      <c r="F99" s="6">
        <f t="shared" si="2"/>
        <v>-27.578416251747292</v>
      </c>
      <c r="G99" s="6">
        <f t="shared" si="3"/>
        <v>-20.620993467747294</v>
      </c>
    </row>
    <row r="100" spans="1:7" x14ac:dyDescent="0.25">
      <c r="A100" s="3">
        <v>44709.25</v>
      </c>
      <c r="B100" s="4">
        <v>-27.770450353778912</v>
      </c>
      <c r="C100" s="4">
        <v>-2.0268965821365299</v>
      </c>
      <c r="D100" s="6">
        <f>'[1]Natural gas'!$CV198-'[1]Natural gas'!$CV$103</f>
        <v>2.5278240000000025</v>
      </c>
      <c r="E100" s="6">
        <f>'[1]Natural gas'!$DA198-'[1]Natural gas'!$DA$103</f>
        <v>9.4793762960000016</v>
      </c>
      <c r="F100" s="6">
        <f t="shared" si="2"/>
        <v>-27.26952293591544</v>
      </c>
      <c r="G100" s="6">
        <f t="shared" si="3"/>
        <v>-20.317970639915441</v>
      </c>
    </row>
    <row r="101" spans="1:7" x14ac:dyDescent="0.25">
      <c r="A101" s="3">
        <v>44739.75</v>
      </c>
      <c r="B101" s="4">
        <v>-28.3606872125942</v>
      </c>
      <c r="C101" s="4">
        <v>-0.38009598502161168</v>
      </c>
      <c r="D101" s="6">
        <f>'[1]Natural gas'!$CV199-'[1]Natural gas'!$CV$103</f>
        <v>2.4490440000000007</v>
      </c>
      <c r="E101" s="6">
        <f>'[1]Natural gas'!$DA199-'[1]Natural gas'!$DA$103</f>
        <v>9.3977563679999996</v>
      </c>
      <c r="F101" s="6">
        <f t="shared" si="2"/>
        <v>-26.291739197615811</v>
      </c>
      <c r="G101" s="6">
        <f t="shared" si="3"/>
        <v>-19.343026829615813</v>
      </c>
    </row>
    <row r="102" spans="1:7" x14ac:dyDescent="0.25">
      <c r="A102" s="3">
        <v>44770.25</v>
      </c>
      <c r="B102" s="4">
        <v>-28.826680075602326</v>
      </c>
      <c r="C102" s="4">
        <v>1.0227420702852186</v>
      </c>
      <c r="D102" s="6">
        <f>'[1]Natural gas'!$CV200-'[1]Natural gas'!$CV$103</f>
        <v>2.4199759999999948</v>
      </c>
      <c r="E102" s="6">
        <f>'[1]Natural gas'!$DA200-'[1]Natural gas'!$DA$103</f>
        <v>9.3233717199999937</v>
      </c>
      <c r="F102" s="6">
        <f t="shared" si="2"/>
        <v>-25.383962005317112</v>
      </c>
      <c r="G102" s="6">
        <f t="shared" si="3"/>
        <v>-18.480566285317114</v>
      </c>
    </row>
    <row r="103" spans="1:7" x14ac:dyDescent="0.25">
      <c r="A103" s="3">
        <v>44801.25</v>
      </c>
      <c r="B103" s="4">
        <v>-28.985499575920159</v>
      </c>
      <c r="C103" s="4">
        <v>1.2936729804333567</v>
      </c>
      <c r="D103" s="6">
        <f>'[1]Natural gas'!$CV201-'[1]Natural gas'!$CV$103</f>
        <v>2.4317799999999998</v>
      </c>
      <c r="E103" s="6">
        <f>'[1]Natural gas'!$DA201-'[1]Natural gas'!$DA$103</f>
        <v>9.3412417279999964</v>
      </c>
      <c r="F103" s="6">
        <f t="shared" si="2"/>
        <v>-25.260046595486802</v>
      </c>
      <c r="G103" s="6">
        <f t="shared" si="3"/>
        <v>-18.350584867486806</v>
      </c>
    </row>
    <row r="104" spans="1:7" x14ac:dyDescent="0.25">
      <c r="A104" s="3">
        <v>44832.25</v>
      </c>
      <c r="B104" s="4">
        <v>-28.667496261321219</v>
      </c>
      <c r="C104" s="4">
        <v>1.8807043709010856</v>
      </c>
      <c r="D104" s="6">
        <f>'[1]Natural gas'!$CV202-'[1]Natural gas'!$CV$103</f>
        <v>2.2807200000000023</v>
      </c>
      <c r="E104" s="6">
        <f>'[1]Natural gas'!$DA202-'[1]Natural gas'!$DA$103</f>
        <v>9.2006127200000023</v>
      </c>
      <c r="F104" s="6">
        <f t="shared" ref="F104:F106" si="4">D104+C104+B104</f>
        <v>-24.506071890420131</v>
      </c>
      <c r="G104" s="6">
        <f t="shared" ref="G104:G106" si="5">B104+C104+E104</f>
        <v>-17.586179170420131</v>
      </c>
    </row>
    <row r="105" spans="1:7" x14ac:dyDescent="0.25">
      <c r="A105" s="3">
        <v>44864.083333333256</v>
      </c>
      <c r="B105" s="4">
        <v>-28.645417379741602</v>
      </c>
      <c r="C105" s="4">
        <v>-1.4178537868936301</v>
      </c>
      <c r="D105" s="6">
        <f>'[1]Natural gas'!$CV203-'[1]Natural gas'!$CV$103</f>
        <v>2.2265359999999994</v>
      </c>
      <c r="E105" s="6">
        <f>'[1]Natural gas'!$DA203-'[1]Natural gas'!$DA$103</f>
        <v>9.1674911120000004</v>
      </c>
      <c r="F105" s="6">
        <f t="shared" si="4"/>
        <v>-27.836735166635233</v>
      </c>
      <c r="G105" s="6">
        <f t="shared" si="5"/>
        <v>-20.895780054635232</v>
      </c>
    </row>
    <row r="106" spans="1:7" x14ac:dyDescent="0.25">
      <c r="A106" s="3">
        <v>44894.49999999992</v>
      </c>
      <c r="B106" s="4">
        <v>-29.635674846324918</v>
      </c>
      <c r="C106" s="4">
        <v>-1.4404161741892201</v>
      </c>
      <c r="D106" s="6">
        <f>'[1]Natural gas'!$CV204-'[1]Natural gas'!$CV$103</f>
        <v>2.2337120000000041</v>
      </c>
      <c r="E106" s="6">
        <f>'[1]Natural gas'!$DA204-'[1]Natural gas'!$DA$103</f>
        <v>9.1138652800000024</v>
      </c>
      <c r="F106" s="6">
        <f t="shared" si="4"/>
        <v>-28.842379020514134</v>
      </c>
      <c r="G106" s="6">
        <f t="shared" si="5"/>
        <v>-21.962225740514135</v>
      </c>
    </row>
    <row r="107" spans="1:7" x14ac:dyDescent="0.25">
      <c r="A107" s="3">
        <v>44924.916666666584</v>
      </c>
      <c r="B107" s="4">
        <v>-30.569221885879628</v>
      </c>
      <c r="C107" s="6"/>
    </row>
    <row r="108" spans="1:7" x14ac:dyDescent="0.25">
      <c r="A108" s="3">
        <v>44955.333333333248</v>
      </c>
      <c r="B108" s="4">
        <v>-31.509270401336821</v>
      </c>
      <c r="C108" s="6"/>
    </row>
    <row r="109" spans="1:7" x14ac:dyDescent="0.25">
      <c r="A109" s="3">
        <v>44985.749999999913</v>
      </c>
      <c r="B109" s="4">
        <v>-31.510553021217916</v>
      </c>
      <c r="C109" s="6"/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zoomScale="80" zoomScaleNormal="80" workbookViewId="0">
      <pane ySplit="3" topLeftCell="A4" activePane="bottomLeft" state="frozen"/>
      <selection pane="bottomLeft" activeCell="E7" sqref="E7"/>
    </sheetView>
  </sheetViews>
  <sheetFormatPr defaultRowHeight="15" x14ac:dyDescent="0.25"/>
  <cols>
    <col min="1" max="1" width="10.28515625" style="47" customWidth="1"/>
    <col min="2" max="5" width="9.140625" style="47"/>
    <col min="6" max="6" width="11.28515625" style="47" customWidth="1"/>
    <col min="7" max="16384" width="9.140625" style="47"/>
  </cols>
  <sheetData>
    <row r="1" spans="1:6" s="44" customFormat="1" x14ac:dyDescent="0.25">
      <c r="A1" s="44" t="s">
        <v>67</v>
      </c>
      <c r="B1" s="44" t="s">
        <v>16</v>
      </c>
    </row>
    <row r="2" spans="1:6" s="54" customFormat="1" x14ac:dyDescent="0.25">
      <c r="B2" s="56" t="str">
        <f>'[2]TWh national'!$FB$4</f>
        <v>Hydro</v>
      </c>
      <c r="C2" s="56" t="str">
        <f>'[2]TWh national'!$FC$4</f>
        <v>Biomass</v>
      </c>
      <c r="D2" s="56" t="str">
        <f>'[2]TWh national'!FD$4</f>
        <v>Wind</v>
      </c>
      <c r="E2" s="56" t="str">
        <f>'[2]TWh national'!FE$4</f>
        <v>Grid solar</v>
      </c>
      <c r="F2" s="56" t="str">
        <f>'[2]TWh national'!FG$4</f>
        <v>Small solar</v>
      </c>
    </row>
    <row r="3" spans="1:6" s="54" customFormat="1" ht="30" x14ac:dyDescent="0.25">
      <c r="B3" s="57" t="s">
        <v>11</v>
      </c>
      <c r="C3" s="57" t="s">
        <v>15</v>
      </c>
      <c r="D3" s="57" t="s">
        <v>12</v>
      </c>
      <c r="E3" s="57" t="s">
        <v>13</v>
      </c>
      <c r="F3" s="57" t="s">
        <v>14</v>
      </c>
    </row>
    <row r="4" spans="1:6" x14ac:dyDescent="0.25">
      <c r="A4" s="58">
        <v>39600</v>
      </c>
      <c r="B4" s="59">
        <v>5.1746329749042204E-2</v>
      </c>
      <c r="C4" s="59">
        <v>8.5624601384803596E-4</v>
      </c>
      <c r="D4" s="59">
        <v>9.5746489979712177E-3</v>
      </c>
      <c r="E4" s="59">
        <v>0</v>
      </c>
      <c r="F4" s="59">
        <v>7.698136745492551E-5</v>
      </c>
    </row>
    <row r="5" spans="1:6" x14ac:dyDescent="0.25">
      <c r="A5" s="58">
        <v>39630</v>
      </c>
      <c r="B5" s="59">
        <v>5.2661722393356376E-2</v>
      </c>
      <c r="C5" s="59">
        <v>8.6952214673779418E-4</v>
      </c>
      <c r="D5" s="59">
        <v>1.0331082068442153E-2</v>
      </c>
      <c r="E5" s="59">
        <v>0</v>
      </c>
      <c r="F5" s="59">
        <v>7.6918817456324498E-5</v>
      </c>
    </row>
    <row r="6" spans="1:6" x14ac:dyDescent="0.25">
      <c r="A6" s="58">
        <v>39661</v>
      </c>
      <c r="B6" s="59">
        <v>5.3010806439177688E-2</v>
      </c>
      <c r="C6" s="59">
        <v>9.1524578397506713E-4</v>
      </c>
      <c r="D6" s="59">
        <v>1.0706099103423176E-2</v>
      </c>
      <c r="E6" s="59">
        <v>0</v>
      </c>
      <c r="F6" s="59">
        <v>8.7586547002074995E-5</v>
      </c>
    </row>
    <row r="7" spans="1:6" x14ac:dyDescent="0.25">
      <c r="A7" s="58">
        <v>39692</v>
      </c>
      <c r="B7" s="59">
        <v>5.3202089195712593E-2</v>
      </c>
      <c r="C7" s="59">
        <v>1.0594996592734973E-3</v>
      </c>
      <c r="D7" s="59">
        <v>1.107712022752357E-2</v>
      </c>
      <c r="E7" s="59">
        <v>0</v>
      </c>
      <c r="F7" s="59">
        <v>9.8394555486077512E-5</v>
      </c>
    </row>
    <row r="8" spans="1:6" x14ac:dyDescent="0.25">
      <c r="A8" s="58">
        <v>39722</v>
      </c>
      <c r="B8" s="59">
        <v>5.2877124304148829E-2</v>
      </c>
      <c r="C8" s="59">
        <v>1.2333418355405768E-3</v>
      </c>
      <c r="D8" s="59">
        <v>1.1296753556316224E-2</v>
      </c>
      <c r="E8" s="59">
        <v>0</v>
      </c>
      <c r="F8" s="59">
        <v>1.0936783260580464E-4</v>
      </c>
    </row>
    <row r="9" spans="1:6" x14ac:dyDescent="0.25">
      <c r="A9" s="58">
        <v>39753</v>
      </c>
      <c r="B9" s="59">
        <v>5.2418416418442422E-2</v>
      </c>
      <c r="C9" s="59">
        <v>1.3065540640331589E-3</v>
      </c>
      <c r="D9" s="59">
        <v>1.1872743680375253E-2</v>
      </c>
      <c r="E9" s="59">
        <v>0</v>
      </c>
      <c r="F9" s="59">
        <v>1.2047535996607004E-4</v>
      </c>
    </row>
    <row r="10" spans="1:6" x14ac:dyDescent="0.25">
      <c r="A10" s="58">
        <v>39783</v>
      </c>
      <c r="B10" s="59">
        <v>5.1849223454237668E-2</v>
      </c>
      <c r="C10" s="59">
        <v>1.2915079722865574E-3</v>
      </c>
      <c r="D10" s="59">
        <v>1.2340246652418348E-2</v>
      </c>
      <c r="E10" s="59">
        <v>0</v>
      </c>
      <c r="F10" s="59">
        <v>1.3154508144468783E-4</v>
      </c>
    </row>
    <row r="11" spans="1:6" x14ac:dyDescent="0.25">
      <c r="A11" s="58">
        <v>39814</v>
      </c>
      <c r="B11" s="59">
        <v>5.3369066767328555E-2</v>
      </c>
      <c r="C11" s="59">
        <v>1.293933659395321E-3</v>
      </c>
      <c r="D11" s="59">
        <v>1.259306522933964E-2</v>
      </c>
      <c r="E11" s="59">
        <v>0</v>
      </c>
      <c r="F11" s="59">
        <v>1.4236141089181211E-4</v>
      </c>
    </row>
    <row r="12" spans="1:6" x14ac:dyDescent="0.25">
      <c r="A12" s="58">
        <v>39845</v>
      </c>
      <c r="B12" s="59">
        <v>5.4455649190014443E-2</v>
      </c>
      <c r="C12" s="59">
        <v>1.2799683359302522E-3</v>
      </c>
      <c r="D12" s="59">
        <v>1.2759348794558006E-2</v>
      </c>
      <c r="E12" s="59">
        <v>0</v>
      </c>
      <c r="F12" s="59">
        <v>1.5333120036188698E-4</v>
      </c>
    </row>
    <row r="13" spans="1:6" x14ac:dyDescent="0.25">
      <c r="A13" s="58">
        <v>39873</v>
      </c>
      <c r="B13" s="59">
        <v>5.4076684568892142E-2</v>
      </c>
      <c r="C13" s="59">
        <v>1.2993263370971195E-3</v>
      </c>
      <c r="D13" s="59">
        <v>1.3014222880993874E-2</v>
      </c>
      <c r="E13" s="59">
        <v>0</v>
      </c>
      <c r="F13" s="59">
        <v>1.6455502860427188E-4</v>
      </c>
    </row>
    <row r="14" spans="1:6" x14ac:dyDescent="0.25">
      <c r="A14" s="58">
        <v>39904</v>
      </c>
      <c r="B14" s="59">
        <v>5.3997961410543437E-2</v>
      </c>
      <c r="C14" s="59">
        <v>1.3007895500645372E-3</v>
      </c>
      <c r="D14" s="59">
        <v>1.3409467567752674E-2</v>
      </c>
      <c r="E14" s="59">
        <v>0</v>
      </c>
      <c r="F14" s="59">
        <v>1.7588105754446758E-4</v>
      </c>
    </row>
    <row r="15" spans="1:6" x14ac:dyDescent="0.25">
      <c r="A15" s="58">
        <v>39934</v>
      </c>
      <c r="B15" s="59">
        <v>5.3875802231614534E-2</v>
      </c>
      <c r="C15" s="59">
        <v>1.3033763353436487E-3</v>
      </c>
      <c r="D15" s="59">
        <v>1.3757344057712935E-2</v>
      </c>
      <c r="E15" s="59">
        <v>0</v>
      </c>
      <c r="F15" s="59">
        <v>1.8730816685382784E-4</v>
      </c>
    </row>
    <row r="16" spans="1:6" x14ac:dyDescent="0.25">
      <c r="A16" s="58">
        <v>39965</v>
      </c>
      <c r="B16" s="59">
        <v>5.4166728740624455E-2</v>
      </c>
      <c r="C16" s="59">
        <v>1.3702890094499951E-3</v>
      </c>
      <c r="D16" s="59">
        <v>1.3977290991241811E-2</v>
      </c>
      <c r="E16" s="59">
        <v>0</v>
      </c>
      <c r="F16" s="59">
        <v>1.9813460443546499E-4</v>
      </c>
    </row>
    <row r="17" spans="1:6" x14ac:dyDescent="0.25">
      <c r="A17" s="58">
        <v>39995</v>
      </c>
      <c r="B17" s="59">
        <v>5.5092453501970069E-2</v>
      </c>
      <c r="C17" s="59">
        <v>1.5735312826252673E-3</v>
      </c>
      <c r="D17" s="59">
        <v>1.4813106679440585E-2</v>
      </c>
      <c r="E17" s="59">
        <v>0</v>
      </c>
      <c r="F17" s="59">
        <v>2.0977740781967405E-4</v>
      </c>
    </row>
    <row r="18" spans="1:6" x14ac:dyDescent="0.25">
      <c r="A18" s="58">
        <v>40026</v>
      </c>
      <c r="B18" s="59">
        <v>5.6953687607573092E-2</v>
      </c>
      <c r="C18" s="59">
        <v>1.6647192831568166E-3</v>
      </c>
      <c r="D18" s="59">
        <v>1.6301522407055263E-2</v>
      </c>
      <c r="E18" s="59">
        <v>0</v>
      </c>
      <c r="F18" s="59">
        <v>2.5775758279767834E-4</v>
      </c>
    </row>
    <row r="19" spans="1:6" x14ac:dyDescent="0.25">
      <c r="A19" s="58">
        <v>40057</v>
      </c>
      <c r="B19" s="59">
        <v>5.8450202832512468E-2</v>
      </c>
      <c r="C19" s="59">
        <v>1.6702142099860101E-3</v>
      </c>
      <c r="D19" s="59">
        <v>1.7348091145010715E-2</v>
      </c>
      <c r="E19" s="59">
        <v>0</v>
      </c>
      <c r="F19" s="59">
        <v>3.0509566223114001E-4</v>
      </c>
    </row>
    <row r="20" spans="1:6" x14ac:dyDescent="0.25">
      <c r="A20" s="58">
        <v>40087</v>
      </c>
      <c r="B20" s="59">
        <v>5.8581239481772324E-2</v>
      </c>
      <c r="C20" s="59">
        <v>1.6208947227355395E-3</v>
      </c>
      <c r="D20" s="59">
        <v>1.8212080033478493E-2</v>
      </c>
      <c r="E20" s="59">
        <v>0</v>
      </c>
      <c r="F20" s="59">
        <v>3.5210793448022892E-4</v>
      </c>
    </row>
    <row r="21" spans="1:6" x14ac:dyDescent="0.25">
      <c r="A21" s="58">
        <v>40118</v>
      </c>
      <c r="B21" s="59">
        <v>5.9854620600724474E-2</v>
      </c>
      <c r="C21" s="59">
        <v>1.5079567269021695E-3</v>
      </c>
      <c r="D21" s="59">
        <v>1.8601887241753018E-2</v>
      </c>
      <c r="E21" s="59">
        <v>0</v>
      </c>
      <c r="F21" s="59">
        <v>3.973028111366672E-4</v>
      </c>
    </row>
    <row r="22" spans="1:6" x14ac:dyDescent="0.25">
      <c r="A22" s="58">
        <v>40148</v>
      </c>
      <c r="B22" s="59">
        <v>6.0754427135788783E-2</v>
      </c>
      <c r="C22" s="59">
        <v>1.4726372678368952E-3</v>
      </c>
      <c r="D22" s="59">
        <v>1.9154961081289123E-2</v>
      </c>
      <c r="E22" s="59">
        <v>0</v>
      </c>
      <c r="F22" s="59">
        <v>4.4260815188044706E-4</v>
      </c>
    </row>
    <row r="23" spans="1:6" x14ac:dyDescent="0.25">
      <c r="A23" s="58">
        <v>40179</v>
      </c>
      <c r="B23" s="59">
        <v>6.0163105481571819E-2</v>
      </c>
      <c r="C23" s="59">
        <v>1.4797852090824848E-3</v>
      </c>
      <c r="D23" s="59">
        <v>1.986590875254703E-2</v>
      </c>
      <c r="E23" s="59">
        <v>0</v>
      </c>
      <c r="F23" s="59">
        <v>4.8915452949020103E-4</v>
      </c>
    </row>
    <row r="24" spans="1:6" x14ac:dyDescent="0.25">
      <c r="A24" s="58">
        <v>40210</v>
      </c>
      <c r="B24" s="59">
        <v>6.0436716126418266E-2</v>
      </c>
      <c r="C24" s="59">
        <v>1.4834937421555334E-3</v>
      </c>
      <c r="D24" s="59">
        <v>2.0510772104520455E-2</v>
      </c>
      <c r="E24" s="59">
        <v>0</v>
      </c>
      <c r="F24" s="59">
        <v>5.4004389839432002E-4</v>
      </c>
    </row>
    <row r="25" spans="1:6" x14ac:dyDescent="0.25">
      <c r="A25" s="58">
        <v>40238</v>
      </c>
      <c r="B25" s="59">
        <v>6.0843028887676211E-2</v>
      </c>
      <c r="C25" s="59">
        <v>1.4774911818438831E-3</v>
      </c>
      <c r="D25" s="59">
        <v>2.1007514419461745E-2</v>
      </c>
      <c r="E25" s="59">
        <v>0</v>
      </c>
      <c r="F25" s="59">
        <v>6.007895628689201E-4</v>
      </c>
    </row>
    <row r="26" spans="1:6" x14ac:dyDescent="0.25">
      <c r="A26" s="58">
        <v>40269</v>
      </c>
      <c r="B26" s="59">
        <v>6.1600533218509064E-2</v>
      </c>
      <c r="C26" s="59">
        <v>1.4779254864114586E-3</v>
      </c>
      <c r="D26" s="59">
        <v>2.1513884358183293E-2</v>
      </c>
      <c r="E26" s="59">
        <v>0</v>
      </c>
      <c r="F26" s="59">
        <v>6.7763671355811105E-4</v>
      </c>
    </row>
    <row r="27" spans="1:6" x14ac:dyDescent="0.25">
      <c r="A27" s="58">
        <v>40299</v>
      </c>
      <c r="B27" s="59">
        <v>6.2765064091234821E-2</v>
      </c>
      <c r="C27" s="59">
        <v>1.4762310897762391E-3</v>
      </c>
      <c r="D27" s="59">
        <v>2.1897214360837292E-2</v>
      </c>
      <c r="E27" s="59">
        <v>0</v>
      </c>
      <c r="F27" s="59">
        <v>7.7428379302935146E-4</v>
      </c>
    </row>
    <row r="28" spans="1:6" x14ac:dyDescent="0.25">
      <c r="A28" s="58">
        <v>40330</v>
      </c>
      <c r="B28" s="59">
        <v>6.4160091044677889E-2</v>
      </c>
      <c r="C28" s="59">
        <v>1.4919920760815295E-3</v>
      </c>
      <c r="D28" s="59">
        <v>2.2079495897919504E-2</v>
      </c>
      <c r="E28" s="59">
        <v>0</v>
      </c>
      <c r="F28" s="59">
        <v>8.8597302304311686E-4</v>
      </c>
    </row>
    <row r="29" spans="1:6" x14ac:dyDescent="0.25">
      <c r="A29" s="58">
        <v>40360</v>
      </c>
      <c r="B29" s="59">
        <v>6.4701637226924152E-2</v>
      </c>
      <c r="C29" s="59">
        <v>1.4692835355633687E-3</v>
      </c>
      <c r="D29" s="59">
        <v>2.1463139239251566E-2</v>
      </c>
      <c r="E29" s="59">
        <v>0</v>
      </c>
      <c r="F29" s="59">
        <v>1.0125970396154215E-3</v>
      </c>
    </row>
    <row r="30" spans="1:6" x14ac:dyDescent="0.25">
      <c r="A30" s="58">
        <v>40391</v>
      </c>
      <c r="B30" s="59">
        <v>6.5986951370695004E-2</v>
      </c>
      <c r="C30" s="59">
        <v>1.3479580756371207E-3</v>
      </c>
      <c r="D30" s="59">
        <v>2.1591833430976298E-2</v>
      </c>
      <c r="E30" s="59">
        <v>0</v>
      </c>
      <c r="F30" s="59">
        <v>1.151968231858616E-3</v>
      </c>
    </row>
    <row r="31" spans="1:6" x14ac:dyDescent="0.25">
      <c r="A31" s="58">
        <v>40422</v>
      </c>
      <c r="B31" s="59">
        <v>6.7935047755258118E-2</v>
      </c>
      <c r="C31" s="59">
        <v>1.1583065101399641E-3</v>
      </c>
      <c r="D31" s="59">
        <v>2.1367339487169248E-2</v>
      </c>
      <c r="E31" s="59">
        <v>0</v>
      </c>
      <c r="F31" s="59">
        <v>1.3079158541564509E-3</v>
      </c>
    </row>
    <row r="32" spans="1:6" x14ac:dyDescent="0.25">
      <c r="A32" s="58">
        <v>40452</v>
      </c>
      <c r="B32" s="59">
        <v>7.0911417852667205E-2</v>
      </c>
      <c r="C32" s="59">
        <v>1.1329378085804056E-3</v>
      </c>
      <c r="D32" s="59">
        <v>2.1644479897514037E-2</v>
      </c>
      <c r="E32" s="59">
        <v>0</v>
      </c>
      <c r="F32" s="59">
        <v>1.487831800451691E-3</v>
      </c>
    </row>
    <row r="33" spans="1:6" x14ac:dyDescent="0.25">
      <c r="A33" s="58">
        <v>40483</v>
      </c>
      <c r="B33" s="59">
        <v>7.505689792613518E-2</v>
      </c>
      <c r="C33" s="59">
        <v>1.1176155964280289E-3</v>
      </c>
      <c r="D33" s="59">
        <v>2.1985133170059679E-2</v>
      </c>
      <c r="E33" s="59">
        <v>0</v>
      </c>
      <c r="F33" s="59">
        <v>1.6947775649479887E-3</v>
      </c>
    </row>
    <row r="34" spans="1:6" x14ac:dyDescent="0.25">
      <c r="A34" s="58">
        <v>40513</v>
      </c>
      <c r="B34" s="59">
        <v>7.9287448480011596E-2</v>
      </c>
      <c r="C34" s="59">
        <v>1.0687799340484481E-3</v>
      </c>
      <c r="D34" s="59">
        <v>2.2669395937035718E-2</v>
      </c>
      <c r="E34" s="59">
        <v>0</v>
      </c>
      <c r="F34" s="59">
        <v>1.9229353773215984E-3</v>
      </c>
    </row>
    <row r="35" spans="1:6" x14ac:dyDescent="0.25">
      <c r="A35" s="58">
        <v>40574.979166666664</v>
      </c>
      <c r="B35" s="59">
        <v>8.0029976101276587E-2</v>
      </c>
      <c r="C35" s="59">
        <v>1.0008088777983288E-3</v>
      </c>
      <c r="D35" s="59">
        <v>2.2808772621083735E-2</v>
      </c>
      <c r="E35" s="59">
        <v>0</v>
      </c>
      <c r="F35" s="59">
        <v>2.1702111100982018E-3</v>
      </c>
    </row>
    <row r="36" spans="1:6" x14ac:dyDescent="0.25">
      <c r="A36" s="58">
        <v>40602.979166666664</v>
      </c>
      <c r="B36" s="59">
        <v>8.0859304971171664E-2</v>
      </c>
      <c r="C36" s="59">
        <v>9.5439048740205367E-4</v>
      </c>
      <c r="D36" s="59">
        <v>2.3097422128708866E-2</v>
      </c>
      <c r="E36" s="59">
        <v>0</v>
      </c>
      <c r="F36" s="59">
        <v>2.4310880082488609E-3</v>
      </c>
    </row>
    <row r="37" spans="1:6" x14ac:dyDescent="0.25">
      <c r="A37" s="58">
        <v>40633.979166666664</v>
      </c>
      <c r="B37" s="59">
        <v>8.1581687616185464E-2</v>
      </c>
      <c r="C37" s="59">
        <v>8.7682474679023816E-4</v>
      </c>
      <c r="D37" s="59">
        <v>2.3923067096960099E-2</v>
      </c>
      <c r="E37" s="59">
        <v>0</v>
      </c>
      <c r="F37" s="59">
        <v>2.7078293934477975E-3</v>
      </c>
    </row>
    <row r="38" spans="1:6" x14ac:dyDescent="0.25">
      <c r="A38" s="58">
        <v>40663.979166666664</v>
      </c>
      <c r="B38" s="59">
        <v>8.1173889445092753E-2</v>
      </c>
      <c r="C38" s="59">
        <v>8.7917323550212368E-4</v>
      </c>
      <c r="D38" s="59">
        <v>2.4262436856842082E-2</v>
      </c>
      <c r="E38" s="59">
        <v>0</v>
      </c>
      <c r="F38" s="59">
        <v>3.0021094954013673E-3</v>
      </c>
    </row>
    <row r="39" spans="1:6" x14ac:dyDescent="0.25">
      <c r="A39" s="58">
        <v>40694.979166666664</v>
      </c>
      <c r="B39" s="59">
        <v>8.1087124874535885E-2</v>
      </c>
      <c r="C39" s="59">
        <v>9.1999113070369612E-4</v>
      </c>
      <c r="D39" s="59">
        <v>2.4778253051916246E-2</v>
      </c>
      <c r="E39" s="59">
        <v>0</v>
      </c>
      <c r="F39" s="59">
        <v>3.3046619624410986E-3</v>
      </c>
    </row>
    <row r="40" spans="1:6" x14ac:dyDescent="0.25">
      <c r="A40" s="58">
        <v>40724.979166666664</v>
      </c>
      <c r="B40" s="59">
        <v>8.0875606663209712E-2</v>
      </c>
      <c r="C40" s="59">
        <v>9.9681765616553607E-4</v>
      </c>
      <c r="D40" s="59">
        <v>2.6244383412725635E-2</v>
      </c>
      <c r="E40" s="59">
        <v>0</v>
      </c>
      <c r="F40" s="59">
        <v>3.6278520833286907E-3</v>
      </c>
    </row>
    <row r="41" spans="1:6" x14ac:dyDescent="0.25">
      <c r="A41" s="58">
        <v>40755.979166666664</v>
      </c>
      <c r="B41" s="59">
        <v>8.0940359170505349E-2</v>
      </c>
      <c r="C41" s="59">
        <v>1.0788670960097757E-3</v>
      </c>
      <c r="D41" s="59">
        <v>2.7849301468476865E-2</v>
      </c>
      <c r="E41" s="59">
        <v>0</v>
      </c>
      <c r="F41" s="59">
        <v>3.9684930427068563E-3</v>
      </c>
    </row>
    <row r="42" spans="1:6" x14ac:dyDescent="0.25">
      <c r="A42" s="58">
        <v>40786.979166666664</v>
      </c>
      <c r="B42" s="59">
        <v>7.9594095207665222E-2</v>
      </c>
      <c r="C42" s="59">
        <v>1.271758965839789E-3</v>
      </c>
      <c r="D42" s="59">
        <v>2.7393026943930001E-2</v>
      </c>
      <c r="E42" s="59">
        <v>0</v>
      </c>
      <c r="F42" s="59">
        <v>4.3365039271769422E-3</v>
      </c>
    </row>
    <row r="43" spans="1:6" x14ac:dyDescent="0.25">
      <c r="A43" s="58">
        <v>40816.979166666664</v>
      </c>
      <c r="B43" s="59">
        <v>7.7223877435160321E-2</v>
      </c>
      <c r="C43" s="59">
        <v>1.5137649643747325E-3</v>
      </c>
      <c r="D43" s="59">
        <v>2.8530402877164081E-2</v>
      </c>
      <c r="E43" s="59">
        <v>0</v>
      </c>
      <c r="F43" s="59">
        <v>4.716316430933217E-3</v>
      </c>
    </row>
    <row r="44" spans="1:6" x14ac:dyDescent="0.25">
      <c r="A44" s="58">
        <v>40847.979166666664</v>
      </c>
      <c r="B44" s="59">
        <v>7.4365949974384532E-2</v>
      </c>
      <c r="C44" s="59">
        <v>1.6249884138282472E-3</v>
      </c>
      <c r="D44" s="59">
        <v>2.877032241677702E-2</v>
      </c>
      <c r="E44" s="59">
        <v>0</v>
      </c>
      <c r="F44" s="59">
        <v>5.1055252492567902E-3</v>
      </c>
    </row>
    <row r="45" spans="1:6" x14ac:dyDescent="0.25">
      <c r="A45" s="58">
        <v>40877.979166666664</v>
      </c>
      <c r="B45" s="59">
        <v>7.0979806167660683E-2</v>
      </c>
      <c r="C45" s="59">
        <v>1.8731182371788471E-3</v>
      </c>
      <c r="D45" s="59">
        <v>2.9191939189579054E-2</v>
      </c>
      <c r="E45" s="59">
        <v>0</v>
      </c>
      <c r="F45" s="59">
        <v>5.5021660745879705E-3</v>
      </c>
    </row>
    <row r="46" spans="1:6" x14ac:dyDescent="0.25">
      <c r="A46" s="58">
        <v>40908.979166666664</v>
      </c>
      <c r="B46" s="59">
        <v>6.7457038349561335E-2</v>
      </c>
      <c r="C46" s="59">
        <v>2.0379681159566629E-3</v>
      </c>
      <c r="D46" s="59">
        <v>2.9263179558725465E-2</v>
      </c>
      <c r="E46" s="59">
        <v>0</v>
      </c>
      <c r="F46" s="59">
        <v>5.9288703387813382E-3</v>
      </c>
    </row>
    <row r="47" spans="1:6" x14ac:dyDescent="0.25">
      <c r="A47" s="58">
        <v>40939.979166666664</v>
      </c>
      <c r="B47" s="59">
        <v>6.6158377747524533E-2</v>
      </c>
      <c r="C47" s="59">
        <v>2.1171181815106436E-3</v>
      </c>
      <c r="D47" s="59">
        <v>3.0640851719645579E-2</v>
      </c>
      <c r="E47" s="59">
        <v>0</v>
      </c>
      <c r="F47" s="59">
        <v>6.3651617609295765E-3</v>
      </c>
    </row>
    <row r="48" spans="1:6" x14ac:dyDescent="0.25">
      <c r="A48" s="58">
        <v>40968.979166666664</v>
      </c>
      <c r="B48" s="59">
        <v>6.4988407027512865E-2</v>
      </c>
      <c r="C48" s="59">
        <v>2.1813178802088892E-3</v>
      </c>
      <c r="D48" s="59">
        <v>3.0746530554180349E-2</v>
      </c>
      <c r="E48" s="59">
        <v>0</v>
      </c>
      <c r="F48" s="59">
        <v>6.8142643299606703E-3</v>
      </c>
    </row>
    <row r="49" spans="1:6" x14ac:dyDescent="0.25">
      <c r="A49" s="58">
        <v>40999.979166666664</v>
      </c>
      <c r="B49" s="59">
        <v>6.6027048341569944E-2</v>
      </c>
      <c r="C49" s="59">
        <v>2.2662805893870616E-3</v>
      </c>
      <c r="D49" s="59">
        <v>3.0983705139432022E-2</v>
      </c>
      <c r="E49" s="59">
        <v>0</v>
      </c>
      <c r="F49" s="59">
        <v>7.2933810481233827E-3</v>
      </c>
    </row>
    <row r="50" spans="1:6" x14ac:dyDescent="0.25">
      <c r="A50" s="58">
        <v>41029.979166666664</v>
      </c>
      <c r="B50" s="59">
        <v>6.7347220035947605E-2</v>
      </c>
      <c r="C50" s="59">
        <v>2.265691432533354E-3</v>
      </c>
      <c r="D50" s="59">
        <v>3.0933211033408726E-2</v>
      </c>
      <c r="E50" s="59">
        <v>0</v>
      </c>
      <c r="F50" s="59">
        <v>7.7625223276798936E-3</v>
      </c>
    </row>
    <row r="51" spans="1:6" x14ac:dyDescent="0.25">
      <c r="A51" s="58">
        <v>41060.979166666664</v>
      </c>
      <c r="B51" s="59">
        <v>6.7121438248746973E-2</v>
      </c>
      <c r="C51" s="59">
        <v>2.226627855618191E-3</v>
      </c>
      <c r="D51" s="59">
        <v>3.1462338867439571E-2</v>
      </c>
      <c r="E51" s="59">
        <v>0</v>
      </c>
      <c r="F51" s="59">
        <v>8.248234021165016E-3</v>
      </c>
    </row>
    <row r="52" spans="1:6" x14ac:dyDescent="0.25">
      <c r="A52" s="58">
        <v>41090.979166666664</v>
      </c>
      <c r="B52" s="59">
        <v>6.8548165449704379E-2</v>
      </c>
      <c r="C52" s="59">
        <v>2.0266910509219886E-3</v>
      </c>
      <c r="D52" s="59">
        <v>3.1441679916571916E-2</v>
      </c>
      <c r="E52" s="59">
        <v>0</v>
      </c>
      <c r="F52" s="59">
        <v>8.7416311947820149E-3</v>
      </c>
    </row>
    <row r="53" spans="1:6" x14ac:dyDescent="0.25">
      <c r="A53" s="58">
        <v>41121.979166666664</v>
      </c>
      <c r="B53" s="59">
        <v>7.1750589627999586E-2</v>
      </c>
      <c r="C53" s="59">
        <v>1.7456584699148121E-3</v>
      </c>
      <c r="D53" s="59">
        <v>3.0815623284089062E-2</v>
      </c>
      <c r="E53" s="59">
        <v>0</v>
      </c>
      <c r="F53" s="59">
        <v>9.2509225085351029E-3</v>
      </c>
    </row>
    <row r="54" spans="1:6" x14ac:dyDescent="0.25">
      <c r="A54" s="58">
        <v>41152.979166666664</v>
      </c>
      <c r="B54" s="59">
        <v>7.4954348377861107E-2</v>
      </c>
      <c r="C54" s="59">
        <v>1.6800771576285342E-3</v>
      </c>
      <c r="D54" s="59">
        <v>3.2159009297876226E-2</v>
      </c>
      <c r="E54" s="59">
        <v>0</v>
      </c>
      <c r="F54" s="59">
        <v>9.7375923428727092E-3</v>
      </c>
    </row>
    <row r="55" spans="1:6" x14ac:dyDescent="0.25">
      <c r="A55" s="58">
        <v>41182.979166666664</v>
      </c>
      <c r="B55" s="59">
        <v>7.7875791139260103E-2</v>
      </c>
      <c r="C55" s="59">
        <v>1.686649545319804E-3</v>
      </c>
      <c r="D55" s="59">
        <v>3.2063671964004059E-2</v>
      </c>
      <c r="E55" s="59">
        <v>0</v>
      </c>
      <c r="F55" s="59">
        <v>1.0257081980942948E-2</v>
      </c>
    </row>
    <row r="56" spans="1:6" x14ac:dyDescent="0.25">
      <c r="A56" s="58">
        <v>41212.979166666664</v>
      </c>
      <c r="B56" s="59">
        <v>8.0633191341562882E-2</v>
      </c>
      <c r="C56" s="59">
        <v>1.7180389365291466E-3</v>
      </c>
      <c r="D56" s="59">
        <v>3.2267767369362314E-2</v>
      </c>
      <c r="E56" s="59">
        <v>0</v>
      </c>
      <c r="F56" s="59">
        <v>1.0770234648485753E-2</v>
      </c>
    </row>
    <row r="57" spans="1:6" x14ac:dyDescent="0.25">
      <c r="A57" s="58">
        <v>41243</v>
      </c>
      <c r="B57" s="59">
        <v>8.1491943079000359E-2</v>
      </c>
      <c r="C57" s="59">
        <v>1.7591281541888756E-3</v>
      </c>
      <c r="D57" s="59">
        <v>3.2542294369631637E-2</v>
      </c>
      <c r="E57" s="59">
        <v>0</v>
      </c>
      <c r="F57" s="59">
        <v>1.1298159819186682E-2</v>
      </c>
    </row>
    <row r="58" spans="1:6" x14ac:dyDescent="0.25">
      <c r="A58" s="58">
        <v>41274.979166666664</v>
      </c>
      <c r="B58" s="59">
        <v>8.2784537279932374E-2</v>
      </c>
      <c r="C58" s="59">
        <v>1.7733481892293471E-3</v>
      </c>
      <c r="D58" s="59">
        <v>3.3300234814495587E-2</v>
      </c>
      <c r="E58" s="59">
        <v>0</v>
      </c>
      <c r="F58" s="59">
        <v>1.1782725079474117E-2</v>
      </c>
    </row>
    <row r="59" spans="1:6" x14ac:dyDescent="0.25">
      <c r="A59" s="58">
        <v>41305.979166666664</v>
      </c>
      <c r="B59" s="59">
        <v>8.52505913057926E-2</v>
      </c>
      <c r="C59" s="59">
        <v>1.7748990192427904E-3</v>
      </c>
      <c r="D59" s="59">
        <v>3.2821335253905341E-2</v>
      </c>
      <c r="E59" s="59">
        <v>0</v>
      </c>
      <c r="F59" s="59">
        <v>1.2265926961856076E-2</v>
      </c>
    </row>
    <row r="60" spans="1:6" x14ac:dyDescent="0.25">
      <c r="A60" s="58">
        <v>41333.979166666664</v>
      </c>
      <c r="B60" s="59">
        <v>8.7992113211381159E-2</v>
      </c>
      <c r="C60" s="59">
        <v>1.8000107406262241E-3</v>
      </c>
      <c r="D60" s="59">
        <v>3.3395174601673003E-2</v>
      </c>
      <c r="E60" s="59">
        <v>0</v>
      </c>
      <c r="F60" s="59">
        <v>1.2788940530060368E-2</v>
      </c>
    </row>
    <row r="61" spans="1:6" x14ac:dyDescent="0.25">
      <c r="A61" s="58">
        <v>41361.979166666664</v>
      </c>
      <c r="B61" s="59">
        <v>8.8590113915564692E-2</v>
      </c>
      <c r="C61" s="59">
        <v>1.8382138930733403E-3</v>
      </c>
      <c r="D61" s="59">
        <v>3.3959191104208225E-2</v>
      </c>
      <c r="E61" s="59">
        <v>0</v>
      </c>
      <c r="F61" s="59">
        <v>1.3246060017675686E-2</v>
      </c>
    </row>
    <row r="62" spans="1:6" x14ac:dyDescent="0.25">
      <c r="A62" s="58">
        <v>41365</v>
      </c>
      <c r="B62" s="59">
        <v>8.9857789085560053E-2</v>
      </c>
      <c r="C62" s="59">
        <v>1.8886088426063848E-3</v>
      </c>
      <c r="D62" s="59">
        <v>3.4537314827105967E-2</v>
      </c>
      <c r="E62" s="59">
        <v>0</v>
      </c>
      <c r="F62" s="59">
        <v>1.3716564285649E-2</v>
      </c>
    </row>
    <row r="63" spans="1:6" x14ac:dyDescent="0.25">
      <c r="A63" s="58">
        <v>41425.979166666664</v>
      </c>
      <c r="B63" s="59">
        <v>9.2151897536638397E-2</v>
      </c>
      <c r="C63" s="59">
        <v>1.9589089196797825E-3</v>
      </c>
      <c r="D63" s="59">
        <v>3.5479283356902105E-2</v>
      </c>
      <c r="E63" s="59">
        <v>0</v>
      </c>
      <c r="F63" s="59">
        <v>1.419415265632541E-2</v>
      </c>
    </row>
    <row r="64" spans="1:6" x14ac:dyDescent="0.25">
      <c r="A64" s="58">
        <v>41455.979166666664</v>
      </c>
      <c r="B64" s="59">
        <v>9.2338667778878808E-2</v>
      </c>
      <c r="C64" s="59">
        <v>2.057518941154315E-3</v>
      </c>
      <c r="D64" s="59">
        <v>3.5127346186008074E-2</v>
      </c>
      <c r="E64" s="59">
        <v>0</v>
      </c>
      <c r="F64" s="59">
        <v>1.4674458702329139E-2</v>
      </c>
    </row>
    <row r="65" spans="1:6" x14ac:dyDescent="0.25">
      <c r="A65" s="58">
        <v>41486.979166666664</v>
      </c>
      <c r="B65" s="59">
        <v>9.1956987301632015E-2</v>
      </c>
      <c r="C65" s="59">
        <v>2.1977623976190434E-3</v>
      </c>
      <c r="D65" s="59">
        <v>3.6702043136823619E-2</v>
      </c>
      <c r="E65" s="59">
        <v>0</v>
      </c>
      <c r="F65" s="59">
        <v>1.5145912422301677E-2</v>
      </c>
    </row>
    <row r="66" spans="1:6" x14ac:dyDescent="0.25">
      <c r="A66" s="58">
        <v>41517.979166666664</v>
      </c>
      <c r="B66" s="59">
        <v>9.1524801351021284E-2</v>
      </c>
      <c r="C66" s="59">
        <v>2.2119315453949587E-3</v>
      </c>
      <c r="D66" s="59">
        <v>3.8528497704734009E-2</v>
      </c>
      <c r="E66" s="59">
        <v>0</v>
      </c>
      <c r="F66" s="59">
        <v>1.5628460120867715E-2</v>
      </c>
    </row>
    <row r="67" spans="1:6" x14ac:dyDescent="0.25">
      <c r="A67" s="58">
        <v>41518</v>
      </c>
      <c r="B67" s="59">
        <v>9.1525759392639391E-2</v>
      </c>
      <c r="C67" s="59">
        <v>2.2184811721909863E-3</v>
      </c>
      <c r="D67" s="59">
        <v>3.9717729511408624E-2</v>
      </c>
      <c r="E67" s="59">
        <v>0</v>
      </c>
      <c r="F67" s="59">
        <v>1.6085820787423669E-2</v>
      </c>
    </row>
    <row r="68" spans="1:6" x14ac:dyDescent="0.25">
      <c r="A68" s="58">
        <v>41578.979166666664</v>
      </c>
      <c r="B68" s="59">
        <v>9.3241258664433849E-2</v>
      </c>
      <c r="C68" s="59">
        <v>2.049722634374558E-3</v>
      </c>
      <c r="D68" s="59">
        <v>4.1670006506913548E-2</v>
      </c>
      <c r="E68" s="59">
        <v>0</v>
      </c>
      <c r="F68" s="59">
        <v>1.6513861631641508E-2</v>
      </c>
    </row>
    <row r="69" spans="1:6" x14ac:dyDescent="0.25">
      <c r="A69" s="58">
        <v>41608.979166666664</v>
      </c>
      <c r="B69" s="59">
        <v>9.5783054868036954E-2</v>
      </c>
      <c r="C69" s="59">
        <v>1.762217678827181E-3</v>
      </c>
      <c r="D69" s="59">
        <v>4.25193849801992E-2</v>
      </c>
      <c r="E69" s="59">
        <v>0</v>
      </c>
      <c r="F69" s="59">
        <v>1.6962716874607542E-2</v>
      </c>
    </row>
    <row r="70" spans="1:6" x14ac:dyDescent="0.25">
      <c r="A70" s="58">
        <v>41639.979166666664</v>
      </c>
      <c r="B70" s="59">
        <v>9.8612295173355652E-2</v>
      </c>
      <c r="C70" s="59">
        <v>1.6514542629858843E-3</v>
      </c>
      <c r="D70" s="59">
        <v>4.267541251373564E-2</v>
      </c>
      <c r="E70" s="59">
        <v>0</v>
      </c>
      <c r="F70" s="59">
        <v>1.7397168009526745E-2</v>
      </c>
    </row>
    <row r="71" spans="1:6" x14ac:dyDescent="0.25">
      <c r="A71" s="58">
        <v>41670.979166666664</v>
      </c>
      <c r="B71" s="59">
        <v>9.8154631207440071E-2</v>
      </c>
      <c r="C71" s="59">
        <v>1.6815994464330843E-3</v>
      </c>
      <c r="D71" s="59">
        <v>4.3650433009012106E-2</v>
      </c>
      <c r="E71" s="59">
        <v>0</v>
      </c>
      <c r="F71" s="59">
        <v>1.7817393993326575E-2</v>
      </c>
    </row>
    <row r="72" spans="1:6" x14ac:dyDescent="0.25">
      <c r="A72" s="58">
        <v>41698.979166666664</v>
      </c>
      <c r="B72" s="59">
        <v>9.6767043070932202E-2</v>
      </c>
      <c r="C72" s="59">
        <v>1.7042716054117804E-3</v>
      </c>
      <c r="D72" s="59">
        <v>4.4165113219003155E-2</v>
      </c>
      <c r="E72" s="59">
        <v>0</v>
      </c>
      <c r="F72" s="59">
        <v>1.8229947988614537E-2</v>
      </c>
    </row>
    <row r="73" spans="1:6" x14ac:dyDescent="0.25">
      <c r="A73" s="58">
        <v>41729.979166666664</v>
      </c>
      <c r="B73" s="59">
        <v>9.5757033895409169E-2</v>
      </c>
      <c r="C73" s="59">
        <v>1.7197902594059519E-3</v>
      </c>
      <c r="D73" s="59">
        <v>4.3767100740965272E-2</v>
      </c>
      <c r="E73" s="59">
        <v>0</v>
      </c>
      <c r="F73" s="59">
        <v>1.8668430253523452E-2</v>
      </c>
    </row>
    <row r="74" spans="1:6" x14ac:dyDescent="0.25">
      <c r="A74" s="58">
        <v>41759.979166666664</v>
      </c>
      <c r="B74" s="59">
        <v>9.4533144679024128E-2</v>
      </c>
      <c r="C74" s="59">
        <v>1.6725919855038014E-3</v>
      </c>
      <c r="D74" s="59">
        <v>4.4257544469345218E-2</v>
      </c>
      <c r="E74" s="59">
        <v>0</v>
      </c>
      <c r="F74" s="59">
        <v>1.9072168173233657E-2</v>
      </c>
    </row>
    <row r="75" spans="1:6" x14ac:dyDescent="0.25">
      <c r="A75" s="58">
        <v>41790.979166666664</v>
      </c>
      <c r="B75" s="59">
        <v>9.4394623376203135E-2</v>
      </c>
      <c r="C75" s="59">
        <v>1.6613969890735695E-3</v>
      </c>
      <c r="D75" s="59">
        <v>4.4276998949012165E-2</v>
      </c>
      <c r="E75" s="59">
        <v>0</v>
      </c>
      <c r="F75" s="59">
        <v>1.9492979906963592E-2</v>
      </c>
    </row>
    <row r="76" spans="1:6" x14ac:dyDescent="0.25">
      <c r="A76" s="58">
        <v>41820.979166666664</v>
      </c>
      <c r="B76" s="59">
        <v>9.5321411126813388E-2</v>
      </c>
      <c r="C76" s="59">
        <v>1.6719320387770062E-3</v>
      </c>
      <c r="D76" s="59">
        <v>4.6222621018182919E-2</v>
      </c>
      <c r="E76" s="59">
        <v>0</v>
      </c>
      <c r="F76" s="59">
        <v>1.9910833015817472E-2</v>
      </c>
    </row>
    <row r="77" spans="1:6" x14ac:dyDescent="0.25">
      <c r="A77" s="58">
        <v>41851.979166666664</v>
      </c>
      <c r="B77" s="59">
        <v>9.2753587912821414E-2</v>
      </c>
      <c r="C77" s="59">
        <v>1.838380840703036E-3</v>
      </c>
      <c r="D77" s="59">
        <v>4.7729694870111361E-2</v>
      </c>
      <c r="E77" s="59">
        <v>0</v>
      </c>
      <c r="F77" s="59">
        <v>2.026284022192423E-2</v>
      </c>
    </row>
    <row r="78" spans="1:6" x14ac:dyDescent="0.25">
      <c r="A78" s="58">
        <v>41882.979166666664</v>
      </c>
      <c r="B78" s="59">
        <v>9.0468902654793029E-2</v>
      </c>
      <c r="C78" s="59">
        <v>1.821538910551248E-3</v>
      </c>
      <c r="D78" s="59">
        <v>4.5273743899111991E-2</v>
      </c>
      <c r="E78" s="59">
        <v>0</v>
      </c>
      <c r="F78" s="59">
        <v>2.0632791754793243E-2</v>
      </c>
    </row>
    <row r="79" spans="1:6" x14ac:dyDescent="0.25">
      <c r="A79" s="58">
        <v>41912</v>
      </c>
      <c r="B79" s="59">
        <v>8.740563880735655E-2</v>
      </c>
      <c r="C79" s="59">
        <v>1.8043417067914091E-3</v>
      </c>
      <c r="D79" s="59">
        <v>4.5107540168439549E-2</v>
      </c>
      <c r="E79" s="59">
        <v>0</v>
      </c>
      <c r="F79" s="59">
        <v>2.1010205291044838E-2</v>
      </c>
    </row>
    <row r="80" spans="1:6" x14ac:dyDescent="0.25">
      <c r="A80" s="58">
        <v>41943</v>
      </c>
      <c r="B80" s="59">
        <v>8.3189032289160247E-2</v>
      </c>
      <c r="C80" s="59">
        <v>1.9429998341324247E-3</v>
      </c>
      <c r="D80" s="59">
        <v>4.4728444520151636E-2</v>
      </c>
      <c r="E80" s="59">
        <v>0</v>
      </c>
      <c r="F80" s="59">
        <v>2.1412446701292286E-2</v>
      </c>
    </row>
    <row r="81" spans="1:6" x14ac:dyDescent="0.25">
      <c r="A81" s="58">
        <v>41973.979166666664</v>
      </c>
      <c r="B81" s="59">
        <v>7.8642959684812483E-2</v>
      </c>
      <c r="C81" s="59">
        <v>2.1066179233628713E-3</v>
      </c>
      <c r="D81" s="59">
        <v>4.5247595231606125E-2</v>
      </c>
      <c r="E81" s="59">
        <v>0</v>
      </c>
      <c r="F81" s="59">
        <v>2.1749047886331852E-2</v>
      </c>
    </row>
    <row r="82" spans="1:6" x14ac:dyDescent="0.25">
      <c r="A82" s="58">
        <v>42004.979166666664</v>
      </c>
      <c r="B82" s="59">
        <v>7.3998281178609765E-2</v>
      </c>
      <c r="C82" s="59">
        <v>2.0534030183309696E-3</v>
      </c>
      <c r="D82" s="59">
        <v>4.5720366115117463E-2</v>
      </c>
      <c r="E82" s="59">
        <v>0</v>
      </c>
      <c r="F82" s="59">
        <v>2.2110046765936274E-2</v>
      </c>
    </row>
    <row r="83" spans="1:6" x14ac:dyDescent="0.25">
      <c r="A83" s="58">
        <v>42035.979166666664</v>
      </c>
      <c r="B83" s="59">
        <v>7.2668626181368143E-2</v>
      </c>
      <c r="C83" s="59">
        <v>2.0223273767795234E-3</v>
      </c>
      <c r="D83" s="59">
        <v>4.665508514637115E-2</v>
      </c>
      <c r="E83" s="59">
        <v>0</v>
      </c>
      <c r="F83" s="59">
        <v>2.2497600835424833E-2</v>
      </c>
    </row>
    <row r="84" spans="1:6" x14ac:dyDescent="0.25">
      <c r="A84" s="58">
        <v>42063.979166666664</v>
      </c>
      <c r="B84" s="59">
        <v>7.1610437646163788E-2</v>
      </c>
      <c r="C84" s="59">
        <v>1.9845326253977811E-3</v>
      </c>
      <c r="D84" s="59">
        <v>4.7091854327772582E-2</v>
      </c>
      <c r="E84" s="59">
        <v>0</v>
      </c>
      <c r="F84" s="59">
        <v>2.2847678063719953E-2</v>
      </c>
    </row>
    <row r="85" spans="1:6" x14ac:dyDescent="0.25">
      <c r="A85" s="58">
        <v>42094.979166666664</v>
      </c>
      <c r="B85" s="59">
        <v>7.0848584021355784E-2</v>
      </c>
      <c r="C85" s="59">
        <v>1.9868307100369778E-3</v>
      </c>
      <c r="D85" s="59">
        <v>4.8256789337597486E-2</v>
      </c>
      <c r="E85" s="59">
        <v>0</v>
      </c>
      <c r="F85" s="59">
        <v>2.3158253704442265E-2</v>
      </c>
    </row>
    <row r="86" spans="1:6" x14ac:dyDescent="0.25">
      <c r="A86" s="58">
        <v>42124</v>
      </c>
      <c r="B86" s="59">
        <v>7.0066244608441297E-2</v>
      </c>
      <c r="C86" s="59">
        <v>2.0176141521225251E-3</v>
      </c>
      <c r="D86" s="59">
        <v>4.905285428269842E-2</v>
      </c>
      <c r="E86" s="59">
        <v>0</v>
      </c>
      <c r="F86" s="59">
        <v>2.3474627580203241E-2</v>
      </c>
    </row>
    <row r="87" spans="1:6" x14ac:dyDescent="0.25">
      <c r="A87" s="58">
        <v>42155</v>
      </c>
      <c r="B87" s="59">
        <v>6.834795773008262E-2</v>
      </c>
      <c r="C87" s="59">
        <v>1.9841010346280945E-3</v>
      </c>
      <c r="D87" s="59">
        <v>5.1215914361614365E-2</v>
      </c>
      <c r="E87" s="59">
        <v>0</v>
      </c>
      <c r="F87" s="59">
        <v>2.3768321995517934E-2</v>
      </c>
    </row>
    <row r="88" spans="1:6" x14ac:dyDescent="0.25">
      <c r="A88" s="58">
        <v>42171</v>
      </c>
      <c r="B88" s="59">
        <v>6.7007663200668449E-2</v>
      </c>
      <c r="C88" s="59">
        <v>1.9645700495963089E-3</v>
      </c>
      <c r="D88" s="59">
        <v>5.0349098568394188E-2</v>
      </c>
      <c r="E88" s="59">
        <v>0</v>
      </c>
      <c r="F88" s="59">
        <v>2.4021282526379584E-2</v>
      </c>
    </row>
    <row r="89" spans="1:6" x14ac:dyDescent="0.25">
      <c r="A89" s="58">
        <v>42201.75</v>
      </c>
      <c r="B89" s="59">
        <v>6.6733528278319132E-2</v>
      </c>
      <c r="C89" s="59">
        <v>1.9446144942278367E-3</v>
      </c>
      <c r="D89" s="59">
        <v>5.0358370059151614E-2</v>
      </c>
      <c r="E89" s="59">
        <v>0</v>
      </c>
      <c r="F89" s="59">
        <v>2.426974492499865E-2</v>
      </c>
    </row>
    <row r="90" spans="1:6" x14ac:dyDescent="0.25">
      <c r="A90" s="58">
        <v>42232.5</v>
      </c>
      <c r="B90" s="59">
        <v>6.7926809812367567E-2</v>
      </c>
      <c r="C90" s="59">
        <v>2.0077072345191251E-3</v>
      </c>
      <c r="D90" s="59">
        <v>5.2410246798519286E-2</v>
      </c>
      <c r="E90" s="59">
        <v>0</v>
      </c>
      <c r="F90" s="59">
        <v>2.4526981884188403E-2</v>
      </c>
    </row>
    <row r="91" spans="1:6" x14ac:dyDescent="0.25">
      <c r="A91" s="58">
        <v>42263.25</v>
      </c>
      <c r="B91" s="59">
        <v>6.8856215323089193E-2</v>
      </c>
      <c r="C91" s="59">
        <v>2.0053993631629036E-3</v>
      </c>
      <c r="D91" s="59">
        <v>5.2210752821408961E-2</v>
      </c>
      <c r="E91" s="59">
        <v>0</v>
      </c>
      <c r="F91" s="59">
        <v>2.4775162766641615E-2</v>
      </c>
    </row>
    <row r="92" spans="1:6" x14ac:dyDescent="0.25">
      <c r="A92" s="58">
        <v>42294</v>
      </c>
      <c r="B92" s="59">
        <v>6.8637254125000116E-2</v>
      </c>
      <c r="C92" s="59">
        <v>1.9980052213268546E-3</v>
      </c>
      <c r="D92" s="59">
        <v>5.2419408714603793E-2</v>
      </c>
      <c r="E92" s="59">
        <v>0</v>
      </c>
      <c r="F92" s="59">
        <v>2.505319113796442E-2</v>
      </c>
    </row>
    <row r="93" spans="1:6" x14ac:dyDescent="0.25">
      <c r="A93" s="58">
        <v>42324.75</v>
      </c>
      <c r="B93" s="59">
        <v>6.8891204462157504E-2</v>
      </c>
      <c r="C93" s="59">
        <v>1.8542855310945297E-3</v>
      </c>
      <c r="D93" s="59">
        <v>5.2591935892332145E-2</v>
      </c>
      <c r="E93" s="59">
        <v>0</v>
      </c>
      <c r="F93" s="59">
        <v>2.5328399462686158E-2</v>
      </c>
    </row>
    <row r="94" spans="1:6" x14ac:dyDescent="0.25">
      <c r="A94" s="58">
        <v>42355.5</v>
      </c>
      <c r="B94" s="59">
        <v>6.9771286168981317E-2</v>
      </c>
      <c r="C94" s="59">
        <v>1.8563194525147899E-3</v>
      </c>
      <c r="D94" s="59">
        <v>5.3065287703651126E-2</v>
      </c>
      <c r="E94" s="59">
        <v>0</v>
      </c>
      <c r="F94" s="59">
        <v>2.5515323803866525E-2</v>
      </c>
    </row>
    <row r="95" spans="1:6" x14ac:dyDescent="0.25">
      <c r="A95" s="58">
        <v>42386.25</v>
      </c>
      <c r="B95" s="59">
        <v>7.2054726831518381E-2</v>
      </c>
      <c r="C95" s="59">
        <v>1.8289937684125646E-3</v>
      </c>
      <c r="D95" s="59">
        <v>5.2664920141435347E-2</v>
      </c>
      <c r="E95" s="59">
        <v>0</v>
      </c>
      <c r="F95" s="59">
        <v>2.5786157520603672E-2</v>
      </c>
    </row>
    <row r="96" spans="1:6" x14ac:dyDescent="0.25">
      <c r="A96" s="58">
        <v>42417</v>
      </c>
      <c r="B96" s="59">
        <v>7.3014940217068128E-2</v>
      </c>
      <c r="C96" s="59">
        <v>1.8679519321291942E-3</v>
      </c>
      <c r="D96" s="59">
        <v>5.2403607529904458E-2</v>
      </c>
      <c r="E96" s="59">
        <v>9.1719893161693653E-6</v>
      </c>
      <c r="F96" s="59">
        <v>2.5931332039821765E-2</v>
      </c>
    </row>
    <row r="97" spans="1:7" x14ac:dyDescent="0.25">
      <c r="A97" s="58">
        <v>42447.75</v>
      </c>
      <c r="B97" s="59">
        <v>7.3991143383592181E-2</v>
      </c>
      <c r="C97" s="59">
        <v>1.8117856781191721E-3</v>
      </c>
      <c r="D97" s="59">
        <v>5.1519124945781029E-2</v>
      </c>
      <c r="E97" s="59">
        <v>6.3947761885437189E-5</v>
      </c>
      <c r="F97" s="59">
        <v>2.6578451094921587E-2</v>
      </c>
    </row>
    <row r="98" spans="1:7" x14ac:dyDescent="0.25">
      <c r="A98" s="58">
        <v>42478.5</v>
      </c>
      <c r="B98" s="59">
        <v>7.3366829877913903E-2</v>
      </c>
      <c r="C98" s="59">
        <v>1.7812619887072171E-3</v>
      </c>
      <c r="D98" s="59">
        <v>5.1291600522405237E-2</v>
      </c>
      <c r="E98" s="59">
        <v>1.1378537833896265E-4</v>
      </c>
      <c r="F98" s="59">
        <v>2.6938904364792279E-2</v>
      </c>
    </row>
    <row r="99" spans="1:7" x14ac:dyDescent="0.25">
      <c r="A99" s="58">
        <v>42509.25</v>
      </c>
      <c r="B99" s="59">
        <v>7.3440993593747034E-2</v>
      </c>
      <c r="C99" s="59">
        <v>1.7656274392582603E-3</v>
      </c>
      <c r="D99" s="59">
        <v>5.2697134568132777E-2</v>
      </c>
      <c r="E99" s="59">
        <v>3.0040858556214624E-4</v>
      </c>
      <c r="F99" s="59">
        <v>2.7217960083809539E-2</v>
      </c>
    </row>
    <row r="100" spans="1:7" x14ac:dyDescent="0.25">
      <c r="A100" s="58">
        <v>42540</v>
      </c>
      <c r="B100" s="59">
        <v>7.409909989870947E-2</v>
      </c>
      <c r="C100" s="59">
        <v>1.7001341017872566E-3</v>
      </c>
      <c r="D100" s="59">
        <v>5.431376031436836E-2</v>
      </c>
      <c r="E100" s="59">
        <v>4.3266900177732915E-4</v>
      </c>
      <c r="F100" s="59">
        <v>2.7252495334237681E-2</v>
      </c>
    </row>
    <row r="101" spans="1:7" x14ac:dyDescent="0.25">
      <c r="A101" s="58">
        <v>42570.75</v>
      </c>
      <c r="B101" s="59">
        <v>7.5510558424776802E-2</v>
      </c>
      <c r="C101" s="59">
        <v>1.4481143931171791E-3</v>
      </c>
      <c r="D101" s="59">
        <v>5.5321490049468666E-2</v>
      </c>
      <c r="E101" s="59">
        <v>6.0718923190551492E-4</v>
      </c>
      <c r="F101" s="59">
        <v>2.7380590469065724E-2</v>
      </c>
    </row>
    <row r="102" spans="1:7" x14ac:dyDescent="0.25">
      <c r="A102" s="58">
        <v>42601.5</v>
      </c>
      <c r="B102" s="59">
        <v>7.551532545065516E-2</v>
      </c>
      <c r="C102" s="59">
        <v>1.3657393700983499E-3</v>
      </c>
      <c r="D102" s="59">
        <v>5.5414822959803503E-2</v>
      </c>
      <c r="E102" s="59">
        <v>8.160115232769598E-4</v>
      </c>
      <c r="F102" s="59">
        <v>2.778896459051626E-2</v>
      </c>
    </row>
    <row r="103" spans="1:7" x14ac:dyDescent="0.25">
      <c r="A103" s="58">
        <v>42632.25</v>
      </c>
      <c r="B103" s="59">
        <v>7.5941268772627593E-2</v>
      </c>
      <c r="C103" s="59">
        <v>1.3215797908484042E-3</v>
      </c>
      <c r="D103" s="59">
        <v>5.5846108014318684E-2</v>
      </c>
      <c r="E103" s="59">
        <v>1.0225297722364971E-3</v>
      </c>
      <c r="F103" s="59">
        <v>2.7912612318496354E-2</v>
      </c>
    </row>
    <row r="104" spans="1:7" x14ac:dyDescent="0.25">
      <c r="A104" s="58">
        <v>42663</v>
      </c>
      <c r="B104" s="59">
        <v>8.0975120204271014E-2</v>
      </c>
      <c r="C104" s="59">
        <v>1.2683420010249423E-3</v>
      </c>
      <c r="D104" s="59">
        <v>5.780637271930341E-2</v>
      </c>
      <c r="E104" s="59">
        <v>1.306092632354001E-3</v>
      </c>
      <c r="F104" s="59">
        <v>2.8510959598559048E-2</v>
      </c>
    </row>
    <row r="105" spans="1:7" x14ac:dyDescent="0.25">
      <c r="A105" s="58">
        <v>42693.75</v>
      </c>
      <c r="B105" s="59">
        <v>8.5114584266243729E-2</v>
      </c>
      <c r="C105" s="59">
        <v>1.4945608220141356E-3</v>
      </c>
      <c r="D105" s="59">
        <v>5.8404463633946753E-2</v>
      </c>
      <c r="E105" s="59">
        <v>1.5853379585696356E-3</v>
      </c>
      <c r="F105" s="59">
        <v>2.9416383834928304E-2</v>
      </c>
    </row>
    <row r="106" spans="1:7" x14ac:dyDescent="0.25">
      <c r="A106" s="58">
        <v>42724.5</v>
      </c>
      <c r="B106" s="59">
        <v>8.729579655557386E-2</v>
      </c>
      <c r="C106" s="59">
        <v>1.6809143944021053E-3</v>
      </c>
      <c r="D106" s="59">
        <v>5.8585748274905744E-2</v>
      </c>
      <c r="E106" s="59">
        <v>1.87134929429041E-3</v>
      </c>
      <c r="F106" s="59">
        <v>3.0075961597477576E-2</v>
      </c>
    </row>
    <row r="107" spans="1:7" x14ac:dyDescent="0.25">
      <c r="A107" s="58">
        <v>42755.25</v>
      </c>
      <c r="B107" s="59">
        <v>8.4116741338674611E-2</v>
      </c>
      <c r="C107" s="59">
        <v>1.7055475394384338E-3</v>
      </c>
      <c r="D107" s="59">
        <v>5.8550970456142958E-2</v>
      </c>
      <c r="E107" s="59">
        <v>2.1557191020526163E-3</v>
      </c>
      <c r="F107" s="59">
        <v>3.0838492068268143E-2</v>
      </c>
      <c r="G107" s="59"/>
    </row>
    <row r="108" spans="1:7" x14ac:dyDescent="0.25">
      <c r="A108" s="58">
        <v>42786</v>
      </c>
      <c r="B108" s="59">
        <v>8.2662378129712458E-2</v>
      </c>
      <c r="C108" s="59">
        <v>1.6459381455144562E-3</v>
      </c>
      <c r="D108" s="59">
        <v>5.9037244612438144E-2</v>
      </c>
      <c r="E108" s="59">
        <v>2.3991934497924008E-3</v>
      </c>
      <c r="F108" s="59">
        <v>3.1204981730777865E-2</v>
      </c>
    </row>
    <row r="109" spans="1:7" x14ac:dyDescent="0.25">
      <c r="A109" s="58">
        <v>42816.75</v>
      </c>
      <c r="B109" s="59">
        <v>8.0374466002282208E-2</v>
      </c>
      <c r="C109" s="59">
        <v>1.643235829584375E-3</v>
      </c>
      <c r="D109" s="59">
        <v>6.044014187111732E-2</v>
      </c>
      <c r="E109" s="59">
        <v>2.6164259381312349E-3</v>
      </c>
      <c r="F109" s="59">
        <v>3.1643542705532025E-2</v>
      </c>
    </row>
    <row r="110" spans="1:7" x14ac:dyDescent="0.25">
      <c r="A110" s="58">
        <v>42847.5</v>
      </c>
      <c r="B110" s="59">
        <v>7.9405019292328405E-2</v>
      </c>
      <c r="C110" s="59">
        <v>1.6663287868763765E-3</v>
      </c>
      <c r="D110" s="59">
        <v>6.0582739123206428E-2</v>
      </c>
      <c r="E110" s="59">
        <v>2.841407532538932E-3</v>
      </c>
      <c r="F110" s="59">
        <v>3.2215163908656461E-2</v>
      </c>
    </row>
    <row r="111" spans="1:7" x14ac:dyDescent="0.25">
      <c r="A111" s="58">
        <v>42878.25</v>
      </c>
      <c r="B111" s="59">
        <v>7.9978201080472128E-2</v>
      </c>
      <c r="C111" s="59">
        <v>1.6935109373935613E-3</v>
      </c>
      <c r="D111" s="59">
        <v>5.7975699647047144E-2</v>
      </c>
      <c r="E111" s="59">
        <v>2.8939223633694185E-3</v>
      </c>
      <c r="F111" s="59">
        <v>3.2494400761733773E-2</v>
      </c>
    </row>
    <row r="112" spans="1:7" x14ac:dyDescent="0.25">
      <c r="A112" s="58">
        <v>42909</v>
      </c>
      <c r="B112" s="59">
        <v>7.8933035421778402E-2</v>
      </c>
      <c r="C112" s="59">
        <v>1.7223679908174229E-3</v>
      </c>
      <c r="D112" s="59">
        <v>5.5142389055472529E-2</v>
      </c>
      <c r="E112" s="59">
        <v>2.9701791330881125E-3</v>
      </c>
      <c r="F112" s="59">
        <v>3.3031993894988759E-2</v>
      </c>
    </row>
    <row r="113" spans="1:8" x14ac:dyDescent="0.25">
      <c r="A113" s="58">
        <v>42939.75</v>
      </c>
      <c r="B113" s="59">
        <v>7.7432194699229337E-2</v>
      </c>
      <c r="C113" s="59">
        <v>1.9658804064097697E-3</v>
      </c>
      <c r="D113" s="59">
        <v>5.5609170063930076E-2</v>
      </c>
      <c r="E113" s="59">
        <v>3.0343318386758704E-3</v>
      </c>
      <c r="F113" s="59">
        <v>3.3672508447258651E-2</v>
      </c>
    </row>
    <row r="114" spans="1:8" x14ac:dyDescent="0.25">
      <c r="A114" s="58">
        <v>42970.5</v>
      </c>
      <c r="B114" s="59">
        <v>7.6721556924763498E-2</v>
      </c>
      <c r="C114" s="59">
        <v>2.0162504873061926E-3</v>
      </c>
      <c r="D114" s="59">
        <v>5.6733150076523554E-2</v>
      </c>
      <c r="E114" s="59">
        <v>3.107006296456891E-3</v>
      </c>
      <c r="F114" s="59">
        <v>3.4199746369732144E-2</v>
      </c>
    </row>
    <row r="115" spans="1:8" x14ac:dyDescent="0.25">
      <c r="A115" s="58">
        <v>43001.25</v>
      </c>
      <c r="B115" s="59">
        <v>7.5992022400479586E-2</v>
      </c>
      <c r="C115" s="59">
        <v>2.0208326932842028E-3</v>
      </c>
      <c r="D115" s="59">
        <v>5.9928686921217042E-2</v>
      </c>
      <c r="E115" s="59">
        <v>3.1953856882597081E-3</v>
      </c>
      <c r="F115" s="59">
        <v>3.5012760626688524E-2</v>
      </c>
    </row>
    <row r="116" spans="1:8" x14ac:dyDescent="0.25">
      <c r="A116" s="58">
        <v>43032</v>
      </c>
      <c r="B116" s="59">
        <v>7.2892519746196524E-2</v>
      </c>
      <c r="C116" s="59">
        <v>1.96172716884702E-3</v>
      </c>
      <c r="D116" s="59">
        <v>5.8945250442300999E-2</v>
      </c>
      <c r="E116" s="59">
        <v>3.2188685222389779E-3</v>
      </c>
      <c r="F116" s="59">
        <v>3.5117651056719372E-2</v>
      </c>
    </row>
    <row r="117" spans="1:8" x14ac:dyDescent="0.25">
      <c r="A117" s="58">
        <v>43062.75</v>
      </c>
      <c r="B117" s="59">
        <v>6.8799361458266664E-2</v>
      </c>
      <c r="C117" s="59">
        <v>1.9524936825937177E-3</v>
      </c>
      <c r="D117" s="59">
        <v>5.8732792335492633E-2</v>
      </c>
      <c r="E117" s="59">
        <v>3.2405806996406803E-3</v>
      </c>
      <c r="F117" s="59">
        <v>3.5262438156402981E-2</v>
      </c>
    </row>
    <row r="118" spans="1:8" x14ac:dyDescent="0.25">
      <c r="A118" s="58">
        <v>43093.5</v>
      </c>
      <c r="B118" s="59">
        <v>6.5154559265590981E-2</v>
      </c>
      <c r="C118" s="59">
        <v>1.8345790435506943E-3</v>
      </c>
      <c r="D118" s="59">
        <v>5.9167294687210138E-2</v>
      </c>
      <c r="E118" s="59">
        <v>3.3043590834767387E-3</v>
      </c>
      <c r="F118" s="59">
        <v>3.5821585351267504E-2</v>
      </c>
    </row>
    <row r="119" spans="1:8" x14ac:dyDescent="0.25">
      <c r="A119" s="58">
        <v>43124.25</v>
      </c>
      <c r="B119" s="59">
        <v>6.6685265077931877E-2</v>
      </c>
      <c r="C119" s="59">
        <v>1.8621954507256149E-3</v>
      </c>
      <c r="D119" s="59">
        <v>5.9718375278517026E-2</v>
      </c>
      <c r="E119" s="59">
        <v>3.3722284083092134E-3</v>
      </c>
      <c r="F119" s="59">
        <v>3.6363555507896779E-2</v>
      </c>
      <c r="G119" s="59"/>
      <c r="H119" s="59"/>
    </row>
    <row r="120" spans="1:8" x14ac:dyDescent="0.25">
      <c r="A120" s="58">
        <v>43155</v>
      </c>
      <c r="B120" s="59">
        <v>6.7493698472560371E-2</v>
      </c>
      <c r="C120" s="59">
        <v>1.8745073848873645E-3</v>
      </c>
      <c r="D120" s="59">
        <v>6.0872866335315488E-2</v>
      </c>
      <c r="E120" s="59">
        <v>3.4645134849245812E-3</v>
      </c>
      <c r="F120" s="59">
        <v>3.6869263075282308E-2</v>
      </c>
    </row>
    <row r="121" spans="1:8" x14ac:dyDescent="0.25">
      <c r="A121" s="58">
        <v>43185.75</v>
      </c>
      <c r="B121" s="59">
        <v>6.9954548219808121E-2</v>
      </c>
      <c r="C121" s="59">
        <v>1.8089293996122974E-3</v>
      </c>
      <c r="D121" s="59">
        <v>6.2285429035288435E-2</v>
      </c>
      <c r="E121" s="59">
        <v>3.5747426514185486E-3</v>
      </c>
      <c r="F121" s="59">
        <v>3.7407726680955669E-2</v>
      </c>
    </row>
    <row r="122" spans="1:8" x14ac:dyDescent="0.25">
      <c r="A122" s="58">
        <v>43216.5</v>
      </c>
      <c r="B122" s="59">
        <v>7.3572709551325374E-2</v>
      </c>
      <c r="C122" s="59">
        <v>1.8066906660139798E-3</v>
      </c>
      <c r="D122" s="59">
        <v>6.314922130292544E-2</v>
      </c>
      <c r="E122" s="59">
        <v>3.7112215149472287E-3</v>
      </c>
      <c r="F122" s="59">
        <v>3.7588674596621602E-2</v>
      </c>
    </row>
    <row r="123" spans="1:8" x14ac:dyDescent="0.25">
      <c r="A123" s="58">
        <v>43247.25</v>
      </c>
      <c r="B123" s="59">
        <v>7.4334122489521703E-2</v>
      </c>
      <c r="C123" s="59">
        <v>1.7877437687247361E-3</v>
      </c>
      <c r="D123" s="59">
        <v>6.5215557021366527E-2</v>
      </c>
      <c r="E123" s="59">
        <v>3.8902611516884928E-3</v>
      </c>
      <c r="F123" s="59">
        <v>3.7860080271580172E-2</v>
      </c>
    </row>
    <row r="124" spans="1:8" x14ac:dyDescent="0.25">
      <c r="A124" s="58">
        <v>43278</v>
      </c>
      <c r="B124" s="59">
        <v>7.6796929152788185E-2</v>
      </c>
      <c r="C124" s="59">
        <v>1.7361731699438415E-3</v>
      </c>
      <c r="D124" s="59">
        <v>6.8100910698751987E-2</v>
      </c>
      <c r="E124" s="59">
        <v>4.1067255863807012E-3</v>
      </c>
      <c r="F124" s="59">
        <v>3.8202507468350078E-2</v>
      </c>
    </row>
    <row r="125" spans="1:8" x14ac:dyDescent="0.25">
      <c r="A125" s="58">
        <v>43308.75</v>
      </c>
      <c r="B125" s="59">
        <v>7.8927769323534486E-2</v>
      </c>
      <c r="C125" s="59">
        <v>1.5631785238341971E-3</v>
      </c>
      <c r="D125" s="59">
        <v>6.9561725674718647E-2</v>
      </c>
      <c r="E125" s="59">
        <v>4.4664275970039873E-3</v>
      </c>
      <c r="F125" s="59">
        <v>3.8451382415271289E-2</v>
      </c>
    </row>
    <row r="126" spans="1:8" x14ac:dyDescent="0.25">
      <c r="A126" s="58">
        <v>43339.5</v>
      </c>
      <c r="B126" s="59">
        <v>8.118428644226236E-2</v>
      </c>
      <c r="C126" s="59">
        <v>1.4844007459334063E-3</v>
      </c>
      <c r="D126" s="59">
        <v>7.1686667621954539E-2</v>
      </c>
      <c r="E126" s="59">
        <v>5.0201603436787747E-3</v>
      </c>
      <c r="F126" s="59">
        <v>3.9077211863669227E-2</v>
      </c>
    </row>
    <row r="127" spans="1:8" x14ac:dyDescent="0.25">
      <c r="A127" s="58">
        <v>43370.25</v>
      </c>
      <c r="B127" s="59">
        <v>8.1951774197891861E-2</v>
      </c>
      <c r="C127" s="59">
        <v>1.4054377021510971E-3</v>
      </c>
      <c r="D127" s="59">
        <v>7.0451445068394111E-2</v>
      </c>
      <c r="E127" s="59">
        <v>5.747710525529609E-3</v>
      </c>
      <c r="F127" s="59">
        <v>3.9787386163861821E-2</v>
      </c>
    </row>
    <row r="128" spans="1:8" x14ac:dyDescent="0.25">
      <c r="A128" s="58">
        <v>43401</v>
      </c>
      <c r="B128" s="59">
        <v>8.0362114642036922E-2</v>
      </c>
      <c r="C128" s="59">
        <v>1.3814174928520335E-3</v>
      </c>
      <c r="D128" s="59">
        <v>7.1484123043396033E-2</v>
      </c>
      <c r="E128" s="59">
        <v>6.7363706364037207E-3</v>
      </c>
      <c r="F128" s="59">
        <v>4.0569159473121258E-2</v>
      </c>
    </row>
    <row r="129" spans="1:8" x14ac:dyDescent="0.25">
      <c r="A129" s="58">
        <v>43431.75</v>
      </c>
      <c r="B129" s="59">
        <v>8.1771753597221039E-2</v>
      </c>
      <c r="C129" s="59">
        <v>1.2211269919864447E-3</v>
      </c>
      <c r="D129" s="59">
        <v>7.3123577833960854E-2</v>
      </c>
      <c r="E129" s="59">
        <v>8.1338214429543844E-3</v>
      </c>
      <c r="F129" s="59">
        <v>4.1668731857055975E-2</v>
      </c>
    </row>
    <row r="130" spans="1:8" x14ac:dyDescent="0.25">
      <c r="A130" s="58">
        <v>43462.5</v>
      </c>
      <c r="B130" s="59">
        <v>8.4158002894477932E-2</v>
      </c>
      <c r="C130" s="59">
        <v>1.2238288550414415E-3</v>
      </c>
      <c r="D130" s="59">
        <v>7.4419380686313194E-2</v>
      </c>
      <c r="E130" s="59">
        <v>9.7033700918052988E-3</v>
      </c>
      <c r="F130" s="59">
        <v>4.260289161241447E-2</v>
      </c>
    </row>
    <row r="131" spans="1:8" x14ac:dyDescent="0.25">
      <c r="A131" s="58">
        <v>43493.25</v>
      </c>
      <c r="B131" s="59">
        <v>8.3642736193036735E-2</v>
      </c>
      <c r="C131" s="59">
        <v>1.1996343794996034E-3</v>
      </c>
      <c r="D131" s="59">
        <v>7.4987944701150291E-2</v>
      </c>
      <c r="E131" s="59">
        <v>1.1235911767724645E-2</v>
      </c>
      <c r="F131" s="59">
        <v>4.3695892061773128E-2</v>
      </c>
      <c r="G131" s="59"/>
      <c r="H131" s="59"/>
    </row>
    <row r="132" spans="1:8" x14ac:dyDescent="0.25">
      <c r="A132" s="58">
        <v>43524</v>
      </c>
      <c r="B132" s="59">
        <v>8.2316190440035741E-2</v>
      </c>
      <c r="C132" s="59">
        <v>1.2117710574881561E-3</v>
      </c>
      <c r="D132" s="59">
        <v>7.6210576237862163E-2</v>
      </c>
      <c r="E132" s="59">
        <v>1.2685466107722091E-2</v>
      </c>
      <c r="F132" s="59">
        <v>4.4732482824678732E-2</v>
      </c>
    </row>
    <row r="133" spans="1:8" x14ac:dyDescent="0.25">
      <c r="A133" s="58">
        <v>43554.75</v>
      </c>
      <c r="B133" s="59">
        <v>8.0262484701500228E-2</v>
      </c>
      <c r="C133" s="59">
        <v>1.2928515558929665E-3</v>
      </c>
      <c r="D133" s="59">
        <v>7.618922350592483E-2</v>
      </c>
      <c r="E133" s="59">
        <v>1.4081762791658022E-2</v>
      </c>
      <c r="F133" s="59">
        <v>4.5619772604861282E-2</v>
      </c>
    </row>
    <row r="134" spans="1:8" x14ac:dyDescent="0.25">
      <c r="A134" s="58">
        <v>43585.5</v>
      </c>
      <c r="B134" s="59">
        <v>7.7755772292426778E-2</v>
      </c>
      <c r="C134" s="59">
        <v>1.3013982193901925E-3</v>
      </c>
      <c r="D134" s="59">
        <v>7.8115471783888904E-2</v>
      </c>
      <c r="E134" s="59">
        <v>1.5483728340003817E-2</v>
      </c>
      <c r="F134" s="59">
        <v>4.6543690524821997E-2</v>
      </c>
    </row>
    <row r="135" spans="1:8" x14ac:dyDescent="0.25">
      <c r="A135" s="58">
        <v>43616.25</v>
      </c>
      <c r="B135" s="59">
        <v>7.6517791212163677E-2</v>
      </c>
      <c r="C135" s="59">
        <v>1.2895836806190452E-3</v>
      </c>
      <c r="D135" s="59">
        <v>7.9445619055999256E-2</v>
      </c>
      <c r="E135" s="59">
        <v>1.6613276288191831E-2</v>
      </c>
      <c r="F135" s="59">
        <v>4.7216139634660217E-2</v>
      </c>
    </row>
    <row r="136" spans="1:8" x14ac:dyDescent="0.25">
      <c r="A136" s="58">
        <v>43646.75</v>
      </c>
      <c r="B136" s="59">
        <v>7.5016128086304035E-2</v>
      </c>
      <c r="C136" s="59">
        <v>1.3453000977994899E-3</v>
      </c>
      <c r="D136" s="59">
        <v>8.0873211825339741E-2</v>
      </c>
      <c r="E136" s="59">
        <v>1.7736092563527768E-2</v>
      </c>
      <c r="F136" s="59">
        <v>4.7628381465446908E-2</v>
      </c>
    </row>
    <row r="137" spans="1:8" x14ac:dyDescent="0.25">
      <c r="A137" s="58">
        <v>43677.25</v>
      </c>
      <c r="B137" s="59">
        <v>7.3268860942109854E-2</v>
      </c>
      <c r="C137" s="59">
        <v>1.3624060380271604E-3</v>
      </c>
      <c r="D137" s="59">
        <v>8.1436857971501603E-2</v>
      </c>
      <c r="E137" s="59">
        <v>1.8969752342839073E-2</v>
      </c>
      <c r="F137" s="59">
        <v>4.8372196373693138E-2</v>
      </c>
    </row>
    <row r="138" spans="1:8" x14ac:dyDescent="0.25">
      <c r="A138" s="58">
        <v>43707.75</v>
      </c>
      <c r="B138" s="59">
        <v>7.0431475388607195E-2</v>
      </c>
      <c r="C138" s="59">
        <v>1.3492233093279509E-3</v>
      </c>
      <c r="D138" s="59">
        <v>8.173018824348588E-2</v>
      </c>
      <c r="E138" s="59">
        <v>2.045698679186404E-2</v>
      </c>
      <c r="F138" s="59">
        <v>4.9072654375408552E-2</v>
      </c>
    </row>
    <row r="139" spans="1:8" x14ac:dyDescent="0.25">
      <c r="A139" s="58">
        <v>43738.25</v>
      </c>
      <c r="B139" s="59">
        <v>6.9168512721300701E-2</v>
      </c>
      <c r="C139" s="59">
        <v>1.3269432260024502E-3</v>
      </c>
      <c r="D139" s="59">
        <v>8.2953518816180793E-2</v>
      </c>
      <c r="E139" s="59">
        <v>2.1941337145001683E-2</v>
      </c>
      <c r="F139" s="59">
        <v>5.0146329296940829E-2</v>
      </c>
    </row>
    <row r="140" spans="1:8" x14ac:dyDescent="0.25">
      <c r="A140" s="58">
        <v>43768.75</v>
      </c>
      <c r="B140" s="59">
        <v>6.8549254070239457E-2</v>
      </c>
      <c r="C140" s="59">
        <v>1.2585995880587942E-3</v>
      </c>
      <c r="D140" s="59">
        <v>8.3843584394153417E-2</v>
      </c>
      <c r="E140" s="59">
        <v>2.335146502361023E-2</v>
      </c>
      <c r="F140" s="59">
        <v>5.1838383972675837E-2</v>
      </c>
    </row>
    <row r="141" spans="1:8" x14ac:dyDescent="0.25">
      <c r="A141" s="58">
        <v>43799.25</v>
      </c>
      <c r="B141" s="59">
        <v>6.7774132145690641E-2</v>
      </c>
      <c r="C141" s="59">
        <v>1.2436213468469594E-3</v>
      </c>
      <c r="D141" s="59">
        <v>8.5865376125395798E-2</v>
      </c>
      <c r="E141" s="59">
        <v>2.4829326793419076E-2</v>
      </c>
      <c r="F141" s="59">
        <v>5.3380540996286231E-2</v>
      </c>
    </row>
    <row r="142" spans="1:8" x14ac:dyDescent="0.25">
      <c r="A142" s="58">
        <v>43829.75</v>
      </c>
      <c r="B142" s="59">
        <v>6.6659214822301957E-2</v>
      </c>
      <c r="C142" s="59">
        <v>1.234650728068346E-3</v>
      </c>
      <c r="D142" s="59">
        <v>8.7102411917591827E-2</v>
      </c>
      <c r="E142" s="59">
        <v>2.6393767819559464E-2</v>
      </c>
      <c r="F142" s="59">
        <v>5.5282620982425354E-2</v>
      </c>
    </row>
    <row r="143" spans="1:8" x14ac:dyDescent="0.25">
      <c r="A143" s="58">
        <v>43860.25</v>
      </c>
      <c r="B143" s="59">
        <v>6.6860051274062124E-2</v>
      </c>
      <c r="C143" s="59">
        <v>1.2037275672781367E-3</v>
      </c>
      <c r="D143" s="59">
        <v>8.8881829325124312E-2</v>
      </c>
      <c r="E143" s="59">
        <v>2.7503515031897338E-2</v>
      </c>
      <c r="F143" s="59">
        <v>5.6400523475159281E-2</v>
      </c>
      <c r="G143" s="59"/>
      <c r="H143" s="59"/>
    </row>
    <row r="144" spans="1:8" x14ac:dyDescent="0.25">
      <c r="A144" s="58">
        <v>43890.75</v>
      </c>
      <c r="B144" s="59">
        <v>6.8342022448581702E-2</v>
      </c>
      <c r="C144" s="59">
        <v>1.2022426765398058E-3</v>
      </c>
      <c r="D144" s="59">
        <v>8.8707753989878152E-2</v>
      </c>
      <c r="E144" s="59">
        <v>2.8404652215781881E-2</v>
      </c>
      <c r="F144" s="59">
        <v>5.7113100491728512E-2</v>
      </c>
    </row>
    <row r="145" spans="1:8" x14ac:dyDescent="0.25">
      <c r="A145" s="58">
        <v>43921.25</v>
      </c>
      <c r="B145" s="59">
        <v>7.0028171095353725E-2</v>
      </c>
      <c r="C145" s="59">
        <v>1.1261835766905612E-3</v>
      </c>
      <c r="D145" s="59">
        <v>9.0887646183170134E-2</v>
      </c>
      <c r="E145" s="59">
        <v>2.9557583832559929E-2</v>
      </c>
      <c r="F145" s="59">
        <v>5.8659063236962766E-2</v>
      </c>
    </row>
    <row r="146" spans="1:8" x14ac:dyDescent="0.25">
      <c r="A146" s="58">
        <v>43951.75</v>
      </c>
      <c r="B146" s="59">
        <v>7.1652438671674534E-2</v>
      </c>
      <c r="C146" s="59">
        <v>1.0988451378237348E-3</v>
      </c>
      <c r="D146" s="59">
        <v>9.2067896226336918E-2</v>
      </c>
      <c r="E146" s="59">
        <v>3.0290996467841339E-2</v>
      </c>
      <c r="F146" s="59">
        <v>5.9670258468788942E-2</v>
      </c>
    </row>
    <row r="147" spans="1:8" x14ac:dyDescent="0.25">
      <c r="A147" s="58">
        <v>43982.25</v>
      </c>
      <c r="B147" s="59">
        <v>7.2663711950343143E-2</v>
      </c>
      <c r="C147" s="59">
        <v>1.0986371181063083E-3</v>
      </c>
      <c r="D147" s="59">
        <v>9.3392039027882956E-2</v>
      </c>
      <c r="E147" s="59">
        <v>3.0996910449488258E-2</v>
      </c>
      <c r="F147" s="59">
        <v>6.0705336128821348E-2</v>
      </c>
    </row>
    <row r="148" spans="1:8" x14ac:dyDescent="0.25">
      <c r="A148" s="58">
        <v>44012.75</v>
      </c>
      <c r="B148" s="59">
        <v>7.2140691652122044E-2</v>
      </c>
      <c r="C148" s="59">
        <v>1.0767691034507588E-3</v>
      </c>
      <c r="D148" s="59">
        <v>9.4321173602818012E-2</v>
      </c>
      <c r="E148" s="59">
        <v>3.1391623898001361E-2</v>
      </c>
      <c r="F148" s="59">
        <v>6.1636205474165859E-2</v>
      </c>
    </row>
    <row r="149" spans="1:8" x14ac:dyDescent="0.25">
      <c r="A149" s="58">
        <v>44043.25</v>
      </c>
      <c r="B149" s="59">
        <v>7.2260780536246128E-2</v>
      </c>
      <c r="C149" s="59">
        <v>1.0029836236934921E-3</v>
      </c>
      <c r="D149" s="59">
        <v>9.2472621958214485E-2</v>
      </c>
      <c r="E149" s="59">
        <v>3.182321448389356E-2</v>
      </c>
      <c r="F149" s="59">
        <v>6.2180420394799596E-2</v>
      </c>
    </row>
    <row r="150" spans="1:8" x14ac:dyDescent="0.25">
      <c r="A150" s="58">
        <v>44073.75</v>
      </c>
      <c r="B150" s="59">
        <v>7.1319933851034106E-2</v>
      </c>
      <c r="C150" s="59">
        <v>9.274240974769648E-4</v>
      </c>
      <c r="D150" s="59">
        <v>9.407770560302757E-2</v>
      </c>
      <c r="E150" s="59">
        <v>3.2103091516279318E-2</v>
      </c>
      <c r="F150" s="59">
        <v>6.321225981509361E-2</v>
      </c>
    </row>
    <row r="151" spans="1:8" x14ac:dyDescent="0.25">
      <c r="A151" s="58">
        <v>44104.25</v>
      </c>
      <c r="B151" s="59">
        <v>7.0589040727682364E-2</v>
      </c>
      <c r="C151" s="59">
        <v>9.2695216430385599E-4</v>
      </c>
      <c r="D151" s="59">
        <v>9.7330156686103522E-2</v>
      </c>
      <c r="E151" s="59">
        <v>3.2695949795298898E-2</v>
      </c>
      <c r="F151" s="59">
        <v>6.4250872525212194E-2</v>
      </c>
    </row>
    <row r="152" spans="1:8" x14ac:dyDescent="0.25">
      <c r="A152" s="58">
        <v>44134.75</v>
      </c>
      <c r="B152" s="59">
        <v>7.2010146503026229E-2</v>
      </c>
      <c r="C152" s="59">
        <v>9.7791910193138526E-4</v>
      </c>
      <c r="D152" s="59">
        <v>9.9256658653216159E-2</v>
      </c>
      <c r="E152" s="59">
        <v>3.3370071368409977E-2</v>
      </c>
      <c r="F152" s="59">
        <v>6.5321408946114587E-2</v>
      </c>
    </row>
    <row r="153" spans="1:8" x14ac:dyDescent="0.25">
      <c r="A153" s="58">
        <v>44165.25</v>
      </c>
      <c r="B153" s="59">
        <v>7.1693676919042271E-2</v>
      </c>
      <c r="C153" s="59">
        <v>9.9516364528680996E-4</v>
      </c>
      <c r="D153" s="59">
        <v>9.982287612585844E-2</v>
      </c>
      <c r="E153" s="59">
        <v>3.4268634929726316E-2</v>
      </c>
      <c r="F153" s="59">
        <v>6.7185810645907867E-2</v>
      </c>
    </row>
    <row r="154" spans="1:8" x14ac:dyDescent="0.25">
      <c r="A154" s="58">
        <v>44195.75</v>
      </c>
      <c r="B154" s="59">
        <v>7.1356040432916018E-2</v>
      </c>
      <c r="C154" s="59">
        <v>9.6140654208488191E-4</v>
      </c>
      <c r="D154" s="59">
        <v>0.10214234716339336</v>
      </c>
      <c r="E154" s="59">
        <v>3.5011390336716762E-2</v>
      </c>
      <c r="F154" s="59">
        <v>6.8320872001228758E-2</v>
      </c>
    </row>
    <row r="155" spans="1:8" x14ac:dyDescent="0.25">
      <c r="A155" s="58">
        <v>44226.25</v>
      </c>
      <c r="B155" s="59">
        <v>7.1451796354814287E-2</v>
      </c>
      <c r="C155" s="59">
        <v>9.6573066490398738E-4</v>
      </c>
      <c r="D155" s="59">
        <v>0.10473472073521151</v>
      </c>
      <c r="E155" s="59">
        <v>3.6410376922824769E-2</v>
      </c>
      <c r="F155" s="59">
        <v>7.0510859388753705E-2</v>
      </c>
      <c r="G155" s="59"/>
      <c r="H155" s="59"/>
    </row>
    <row r="156" spans="1:8" x14ac:dyDescent="0.25">
      <c r="A156" s="58">
        <v>44255.75</v>
      </c>
      <c r="B156" s="59">
        <v>7.1598637540791973E-2</v>
      </c>
      <c r="C156" s="59">
        <v>9.4682375491235134E-4</v>
      </c>
      <c r="D156" s="59">
        <v>0.1070219267572301</v>
      </c>
      <c r="E156" s="59">
        <v>3.7712039939269269E-2</v>
      </c>
      <c r="F156" s="59">
        <v>7.2438721227628317E-2</v>
      </c>
    </row>
    <row r="157" spans="1:8" x14ac:dyDescent="0.25">
      <c r="A157" s="58">
        <v>44286.25</v>
      </c>
      <c r="B157" s="59">
        <v>7.2332356551309041E-2</v>
      </c>
      <c r="C157" s="59">
        <v>9.4090713960424412E-4</v>
      </c>
      <c r="D157" s="59">
        <v>0.10776778422292628</v>
      </c>
      <c r="E157" s="59">
        <v>3.8692720214260699E-2</v>
      </c>
      <c r="F157" s="59">
        <v>7.3261753927180456E-2</v>
      </c>
    </row>
    <row r="158" spans="1:8" x14ac:dyDescent="0.25">
      <c r="A158" s="58">
        <v>44316.75</v>
      </c>
      <c r="B158" s="59">
        <v>7.2499530264403755E-2</v>
      </c>
      <c r="C158" s="59">
        <v>9.4189569531507211E-4</v>
      </c>
      <c r="D158" s="59">
        <v>0.10763771526550771</v>
      </c>
      <c r="E158" s="59">
        <v>3.9597466123448742E-2</v>
      </c>
      <c r="F158" s="59">
        <v>7.4229126380304711E-2</v>
      </c>
    </row>
    <row r="159" spans="1:8" x14ac:dyDescent="0.25">
      <c r="A159" s="58">
        <v>44347.25</v>
      </c>
      <c r="B159" s="59">
        <v>7.2372646483945952E-2</v>
      </c>
      <c r="C159" s="59">
        <v>9.4665371474279511E-4</v>
      </c>
      <c r="D159" s="59">
        <v>0.10800197035012184</v>
      </c>
      <c r="E159" s="59">
        <v>4.0439433385000209E-2</v>
      </c>
      <c r="F159" s="59">
        <v>7.4983764257400942E-2</v>
      </c>
    </row>
    <row r="160" spans="1:8" x14ac:dyDescent="0.25">
      <c r="A160" s="58">
        <v>44377.75</v>
      </c>
      <c r="B160" s="59">
        <v>7.2911554709049489E-2</v>
      </c>
      <c r="C160" s="59">
        <v>9.4852605152334515E-4</v>
      </c>
      <c r="D160" s="59">
        <v>0.10999130078679704</v>
      </c>
      <c r="E160" s="59">
        <v>4.0745862073440449E-2</v>
      </c>
      <c r="F160" s="59">
        <v>7.5307956919188623E-2</v>
      </c>
    </row>
    <row r="161" spans="1:8" x14ac:dyDescent="0.25">
      <c r="A161" s="58">
        <v>44408.25</v>
      </c>
      <c r="B161" s="59">
        <v>7.2139420032227342E-2</v>
      </c>
      <c r="C161" s="59">
        <v>1.0088127844741855E-3</v>
      </c>
      <c r="D161" s="59">
        <v>0.11532054161330102</v>
      </c>
      <c r="E161" s="59">
        <v>4.1051550406646202E-2</v>
      </c>
      <c r="F161" s="59">
        <v>7.6020408112195265E-2</v>
      </c>
    </row>
    <row r="162" spans="1:8" x14ac:dyDescent="0.25">
      <c r="A162" s="58">
        <v>44438.75</v>
      </c>
      <c r="B162" s="59">
        <v>7.3163399887255301E-2</v>
      </c>
      <c r="C162" s="59">
        <v>1.0664924102198466E-3</v>
      </c>
      <c r="D162" s="59">
        <v>0.11663205234009653</v>
      </c>
      <c r="E162" s="59">
        <v>4.1964171672882557E-2</v>
      </c>
      <c r="F162" s="59">
        <v>7.731378886380931E-2</v>
      </c>
    </row>
    <row r="163" spans="1:8" x14ac:dyDescent="0.25">
      <c r="A163" s="58">
        <v>44469.25</v>
      </c>
      <c r="B163" s="59">
        <v>7.4447958745015655E-2</v>
      </c>
      <c r="C163" s="59">
        <v>1.009385663947213E-3</v>
      </c>
      <c r="D163" s="59">
        <v>0.11688326254659286</v>
      </c>
      <c r="E163" s="59">
        <v>4.2667235462321741E-2</v>
      </c>
      <c r="F163" s="59">
        <v>7.8949285611155356E-2</v>
      </c>
    </row>
    <row r="164" spans="1:8" x14ac:dyDescent="0.25">
      <c r="A164" s="58">
        <v>44499.75</v>
      </c>
      <c r="B164" s="59">
        <v>7.4931465956554838E-2</v>
      </c>
      <c r="C164" s="59">
        <v>9.9122154650717591E-4</v>
      </c>
      <c r="D164" s="59">
        <v>0.11750930347885966</v>
      </c>
      <c r="E164" s="59">
        <v>4.3692647038876271E-2</v>
      </c>
      <c r="F164" s="59">
        <v>8.1197078752236987E-2</v>
      </c>
    </row>
    <row r="165" spans="1:8" x14ac:dyDescent="0.25">
      <c r="A165" s="58">
        <v>44530.25</v>
      </c>
      <c r="B165" s="59">
        <v>7.7081784092062233E-2</v>
      </c>
      <c r="C165" s="59">
        <v>9.4169353100892982E-4</v>
      </c>
      <c r="D165" s="59">
        <v>0.11882821540925326</v>
      </c>
      <c r="E165" s="59">
        <v>4.3374658100118202E-2</v>
      </c>
      <c r="F165" s="59">
        <v>8.1688542593087402E-2</v>
      </c>
    </row>
    <row r="166" spans="1:8" x14ac:dyDescent="0.25">
      <c r="A166" s="60">
        <v>44561.25</v>
      </c>
      <c r="B166" s="59">
        <v>7.7659255829202592E-2</v>
      </c>
      <c r="C166" s="59">
        <v>9.289631432334327E-4</v>
      </c>
      <c r="D166" s="59">
        <v>0.1185269915460936</v>
      </c>
      <c r="E166" s="59">
        <v>4.593852201234927E-2</v>
      </c>
      <c r="F166" s="59">
        <v>8.4489150719846445E-2</v>
      </c>
    </row>
    <row r="167" spans="1:8" x14ac:dyDescent="0.25">
      <c r="A167" s="60">
        <v>44592.25</v>
      </c>
      <c r="B167" s="59">
        <v>7.7832853593607795E-2</v>
      </c>
      <c r="C167" s="59">
        <v>9.3033570786373498E-4</v>
      </c>
      <c r="D167" s="59">
        <v>0.11879287168106131</v>
      </c>
      <c r="E167" s="59">
        <v>4.7516340299891879E-2</v>
      </c>
      <c r="F167" s="59">
        <v>8.5835448941756348E-2</v>
      </c>
      <c r="G167" s="59"/>
      <c r="H167" s="59"/>
    </row>
    <row r="168" spans="1:8" x14ac:dyDescent="0.25">
      <c r="A168" s="60">
        <v>44593.25</v>
      </c>
      <c r="B168" s="59">
        <v>7.746494910443931E-2</v>
      </c>
      <c r="C168" s="59">
        <v>8.8668667134194821E-4</v>
      </c>
      <c r="D168" s="59">
        <v>0.12036401345052532</v>
      </c>
      <c r="E168" s="59">
        <v>4.9153136565452581E-2</v>
      </c>
      <c r="F168" s="59">
        <v>8.7419460530450716E-2</v>
      </c>
    </row>
    <row r="169" spans="1:8" x14ac:dyDescent="0.25">
      <c r="A169" s="60">
        <v>44623.75</v>
      </c>
      <c r="B169" s="59">
        <v>7.6615116563499994E-2</v>
      </c>
      <c r="C169" s="59">
        <v>8.7032570508133763E-4</v>
      </c>
      <c r="D169" s="59">
        <v>0.12087849066282243</v>
      </c>
      <c r="E169" s="59">
        <v>5.043639230731084E-2</v>
      </c>
      <c r="F169" s="59">
        <v>8.8859924194419335E-2</v>
      </c>
    </row>
    <row r="170" spans="1:8" x14ac:dyDescent="0.25">
      <c r="A170" s="58">
        <v>44681.58333333327</v>
      </c>
      <c r="B170" s="59">
        <v>7.5357593905695741E-2</v>
      </c>
      <c r="C170" s="59">
        <v>8.6477766076173954E-4</v>
      </c>
      <c r="D170" s="59">
        <v>0.12261738841984016</v>
      </c>
      <c r="E170" s="59">
        <v>5.1010317506358829E-2</v>
      </c>
      <c r="F170" s="59">
        <v>8.9568998064472383E-2</v>
      </c>
    </row>
    <row r="171" spans="1:8" x14ac:dyDescent="0.25">
      <c r="A171" s="58">
        <v>44711.999999999935</v>
      </c>
      <c r="B171" s="59">
        <v>7.6773792161274529E-2</v>
      </c>
      <c r="C171" s="59">
        <v>8.5540237018829084E-4</v>
      </c>
      <c r="D171" s="59">
        <v>0.12323912970358862</v>
      </c>
      <c r="E171" s="59">
        <v>5.1355390935563697E-2</v>
      </c>
      <c r="F171" s="59">
        <v>8.9498309839720527E-2</v>
      </c>
    </row>
    <row r="172" spans="1:8" x14ac:dyDescent="0.25">
      <c r="A172" s="58">
        <v>44742.416666666599</v>
      </c>
      <c r="B172" s="59">
        <v>7.7015129216476727E-2</v>
      </c>
      <c r="C172" s="59">
        <v>8.063080512410954E-4</v>
      </c>
      <c r="D172" s="59">
        <v>0.12622170806635741</v>
      </c>
      <c r="E172" s="59">
        <v>5.2106336519704331E-2</v>
      </c>
      <c r="F172" s="59">
        <v>9.0248899490100454E-2</v>
      </c>
    </row>
    <row r="173" spans="1:8" x14ac:dyDescent="0.25">
      <c r="A173" s="58">
        <v>44772.833333333263</v>
      </c>
      <c r="B173" s="59">
        <v>7.7859188208809479E-2</v>
      </c>
      <c r="C173" s="59">
        <v>6.9219157929541512E-4</v>
      </c>
      <c r="D173" s="59">
        <v>0.1257281256202851</v>
      </c>
      <c r="E173" s="59">
        <v>5.3352990535951966E-2</v>
      </c>
      <c r="F173" s="59">
        <v>9.0735940282846247E-2</v>
      </c>
    </row>
    <row r="174" spans="1:8" x14ac:dyDescent="0.25">
      <c r="A174" s="58">
        <v>44803.249999999927</v>
      </c>
      <c r="B174" s="59">
        <v>7.7564962865049464E-2</v>
      </c>
      <c r="C174" s="59">
        <v>6.5075943813347557E-4</v>
      </c>
      <c r="D174" s="59">
        <v>0.12790891155915754</v>
      </c>
      <c r="E174" s="59">
        <v>5.4158994310982624E-2</v>
      </c>
      <c r="F174" s="59">
        <v>9.0853525617829292E-2</v>
      </c>
    </row>
    <row r="175" spans="1:8" x14ac:dyDescent="0.25">
      <c r="A175" s="58">
        <v>44833.666666666591</v>
      </c>
      <c r="B175" s="59">
        <v>7.7476491888299512E-2</v>
      </c>
      <c r="C175" s="59">
        <v>6.7485036260202128E-4</v>
      </c>
      <c r="D175" s="59">
        <v>0.12792543054390282</v>
      </c>
      <c r="E175" s="59">
        <v>5.5120624679903099E-2</v>
      </c>
      <c r="F175" s="59">
        <v>9.0806809963452487E-2</v>
      </c>
    </row>
    <row r="176" spans="1:8" x14ac:dyDescent="0.25">
      <c r="A176" s="58">
        <v>44864.083333333256</v>
      </c>
      <c r="B176" s="59">
        <v>7.7105720377718914E-2</v>
      </c>
      <c r="C176" s="59">
        <v>6.5102145927206775E-4</v>
      </c>
      <c r="D176" s="59">
        <v>0.12885953337942321</v>
      </c>
      <c r="E176" s="59">
        <v>5.5641433693913687E-2</v>
      </c>
      <c r="F176" s="59">
        <v>9.0593804740382214E-2</v>
      </c>
    </row>
    <row r="177" spans="1:6" x14ac:dyDescent="0.25">
      <c r="A177" s="58">
        <v>44894.49999999992</v>
      </c>
      <c r="B177" s="59">
        <v>7.6831730705897272E-2</v>
      </c>
      <c r="C177" s="59">
        <v>7.132678189473178E-4</v>
      </c>
      <c r="D177" s="59">
        <v>0.12948199224074186</v>
      </c>
      <c r="E177" s="59">
        <v>5.8239285203167401E-2</v>
      </c>
      <c r="F177" s="59">
        <v>9.3410258277660863E-2</v>
      </c>
    </row>
    <row r="178" spans="1:6" x14ac:dyDescent="0.25">
      <c r="A178" s="58">
        <v>44924.916666666584</v>
      </c>
      <c r="B178" s="59">
        <v>7.6559017598642462E-2</v>
      </c>
      <c r="C178" s="59">
        <v>7.7790738099604015E-4</v>
      </c>
      <c r="D178" s="59">
        <v>0.13106484258428661</v>
      </c>
      <c r="E178" s="59">
        <v>5.9848490592224503E-2</v>
      </c>
      <c r="F178" s="59">
        <v>9.5304322022225829E-2</v>
      </c>
    </row>
    <row r="179" spans="1:6" x14ac:dyDescent="0.25">
      <c r="A179" s="58">
        <v>44955.333333333248</v>
      </c>
      <c r="B179" s="59">
        <v>7.637694032486203E-2</v>
      </c>
      <c r="C179" s="59">
        <v>7.5175033676096398E-4</v>
      </c>
      <c r="D179" s="59">
        <v>0.13151809092087777</v>
      </c>
      <c r="E179" s="59">
        <v>6.1698697578737097E-2</v>
      </c>
      <c r="F179" s="59">
        <v>9.7617346593975779E-2</v>
      </c>
    </row>
    <row r="180" spans="1:6" x14ac:dyDescent="0.25">
      <c r="A180" s="58">
        <v>44985.749999999913</v>
      </c>
      <c r="B180" s="59">
        <v>7.5535015976467335E-2</v>
      </c>
      <c r="C180" s="59">
        <v>7.3128583896772941E-4</v>
      </c>
      <c r="D180" s="59">
        <v>0.13177833463814501</v>
      </c>
      <c r="E180" s="59">
        <v>6.3212051617777473E-2</v>
      </c>
      <c r="F180" s="59">
        <v>9.947671324411532E-2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J14" sqref="J14"/>
    </sheetView>
  </sheetViews>
  <sheetFormatPr defaultRowHeight="15" x14ac:dyDescent="0.25"/>
  <cols>
    <col min="1" max="1" width="7.5703125" customWidth="1"/>
    <col min="2" max="2" width="10.28515625" bestFit="1" customWidth="1"/>
    <col min="3" max="3" width="11.28515625" bestFit="1" customWidth="1"/>
    <col min="7" max="7" width="10" bestFit="1" customWidth="1"/>
    <col min="8" max="8" width="11.7109375" customWidth="1"/>
    <col min="9" max="9" width="11" customWidth="1"/>
    <col min="10" max="10" width="12.7109375" customWidth="1"/>
    <col min="11" max="11" width="22.140625" bestFit="1" customWidth="1"/>
  </cols>
  <sheetData>
    <row r="1" spans="1:10" s="13" customFormat="1" x14ac:dyDescent="0.25">
      <c r="A1" s="28" t="s">
        <v>49</v>
      </c>
    </row>
    <row r="2" spans="1:10" s="30" customFormat="1" ht="45" x14ac:dyDescent="0.25">
      <c r="B2" s="30" t="str">
        <f>PROPER(B3)</f>
        <v>Black Coal</v>
      </c>
      <c r="C2" s="30" t="str">
        <f t="shared" ref="C2:J2" si="0">PROPER(C3)</f>
        <v>Brown Coal</v>
      </c>
      <c r="D2" s="30" t="str">
        <f t="shared" si="0"/>
        <v>Gas</v>
      </c>
      <c r="E2" s="30" t="str">
        <f t="shared" si="0"/>
        <v>Hydro</v>
      </c>
      <c r="F2" s="30" t="str">
        <f t="shared" si="0"/>
        <v>Wind</v>
      </c>
      <c r="G2" s="30" t="str">
        <f t="shared" si="0"/>
        <v>Grid Solar</v>
      </c>
      <c r="H2" s="31" t="str">
        <f t="shared" si="0"/>
        <v>Distributed Solar</v>
      </c>
      <c r="I2" s="30" t="str">
        <f t="shared" si="0"/>
        <v>Emissions</v>
      </c>
      <c r="J2" s="31" t="str">
        <f>PROPER(J3)</f>
        <v>Renewable Share (Rh Axis)</v>
      </c>
    </row>
    <row r="3" spans="1:10" s="30" customFormat="1" ht="45" x14ac:dyDescent="0.25">
      <c r="B3" s="31" t="s">
        <v>56</v>
      </c>
      <c r="C3" s="31" t="s">
        <v>57</v>
      </c>
      <c r="D3" s="31" t="s">
        <v>46</v>
      </c>
      <c r="E3" s="31" t="s">
        <v>11</v>
      </c>
      <c r="F3" s="31" t="s">
        <v>12</v>
      </c>
      <c r="G3" s="31" t="s">
        <v>13</v>
      </c>
      <c r="H3" s="31" t="s">
        <v>32</v>
      </c>
      <c r="I3" s="31" t="s">
        <v>34</v>
      </c>
      <c r="J3" s="31" t="s">
        <v>58</v>
      </c>
    </row>
    <row r="5" spans="1:10" x14ac:dyDescent="0.25">
      <c r="A5" s="8"/>
      <c r="B5" s="9"/>
      <c r="C5" s="9"/>
      <c r="D5" s="9"/>
      <c r="E5" s="9"/>
    </row>
    <row r="6" spans="1:10" x14ac:dyDescent="0.25">
      <c r="A6" s="8"/>
      <c r="B6" s="9"/>
      <c r="C6" s="9"/>
      <c r="D6" s="9"/>
      <c r="E6" s="9"/>
      <c r="F6" s="9"/>
      <c r="G6" s="9"/>
      <c r="H6" s="9"/>
    </row>
    <row r="7" spans="1:10" x14ac:dyDescent="0.25">
      <c r="A7" s="8"/>
      <c r="B7" s="9"/>
      <c r="C7" s="9"/>
      <c r="D7" s="9"/>
      <c r="E7" s="9"/>
      <c r="F7" s="9"/>
      <c r="G7" s="9"/>
      <c r="H7" s="9"/>
    </row>
    <row r="8" spans="1:10" x14ac:dyDescent="0.25">
      <c r="A8" s="8"/>
      <c r="B8" s="9"/>
      <c r="C8" s="9"/>
      <c r="D8" s="9"/>
      <c r="E8" s="9"/>
      <c r="F8" s="9"/>
      <c r="G8" s="9"/>
      <c r="H8" s="9"/>
      <c r="I8" s="6"/>
    </row>
    <row r="9" spans="1:10" x14ac:dyDescent="0.25">
      <c r="A9" s="8"/>
      <c r="B9" s="9"/>
      <c r="C9" s="9"/>
      <c r="D9" s="9"/>
      <c r="E9" s="9"/>
      <c r="F9" s="9"/>
      <c r="G9" s="9"/>
      <c r="H9" s="9"/>
      <c r="I9" s="6"/>
    </row>
    <row r="10" spans="1:10" x14ac:dyDescent="0.25">
      <c r="A10" s="8"/>
      <c r="B10" s="9"/>
      <c r="C10" s="9"/>
      <c r="D10" s="9"/>
      <c r="E10" s="9"/>
      <c r="F10" s="9"/>
      <c r="G10" s="9"/>
      <c r="H10" s="9"/>
      <c r="I10" s="6"/>
    </row>
    <row r="11" spans="1:10" x14ac:dyDescent="0.25">
      <c r="A11" s="8">
        <v>2006</v>
      </c>
      <c r="B11" s="4">
        <v>116.99603809066073</v>
      </c>
      <c r="C11" s="4">
        <v>46.388331269884418</v>
      </c>
      <c r="D11" s="4">
        <v>10.987284441980179</v>
      </c>
      <c r="E11" s="4">
        <v>15.969562952815</v>
      </c>
      <c r="F11" s="4">
        <v>0.2825439683814</v>
      </c>
      <c r="G11" s="4"/>
      <c r="I11" s="6">
        <v>164.81210037155975</v>
      </c>
      <c r="J11" s="14">
        <f>(E11+F11+G11+H11)/SUM(B11:H11)</f>
        <v>8.5257508610121269E-2</v>
      </c>
    </row>
    <row r="12" spans="1:10" x14ac:dyDescent="0.25">
      <c r="A12" s="8">
        <v>2007</v>
      </c>
      <c r="B12" s="4">
        <v>113.04763358344033</v>
      </c>
      <c r="C12" s="4">
        <v>50.687562132642555</v>
      </c>
      <c r="D12" s="4">
        <v>15.300409568270922</v>
      </c>
      <c r="E12" s="4">
        <v>11.3511236971</v>
      </c>
      <c r="F12" s="4">
        <v>0.87062600162340009</v>
      </c>
      <c r="G12" s="4"/>
      <c r="I12" s="6">
        <v>165.65085138928342</v>
      </c>
      <c r="J12" s="14">
        <f t="shared" ref="J12:J27" si="1">(E12+F12+G12+H12)/SUM(B12:H12)</f>
        <v>6.3902116077077395E-2</v>
      </c>
    </row>
    <row r="13" spans="1:10" x14ac:dyDescent="0.25">
      <c r="A13" s="8">
        <v>2008</v>
      </c>
      <c r="B13" s="6">
        <v>114.41503780796035</v>
      </c>
      <c r="C13" s="6">
        <v>50.238661500376487</v>
      </c>
      <c r="D13" s="6">
        <v>17.987608969678597</v>
      </c>
      <c r="E13" s="4">
        <v>10.082893716977869</v>
      </c>
      <c r="F13" s="4">
        <v>1.8656428135504499</v>
      </c>
      <c r="G13" s="4"/>
      <c r="H13" s="6">
        <v>1.4999999999999999E-2</v>
      </c>
      <c r="I13" s="6">
        <v>186.2650192550025</v>
      </c>
      <c r="J13" s="14">
        <f t="shared" si="1"/>
        <v>6.1476046715580455E-2</v>
      </c>
    </row>
    <row r="14" spans="1:10" x14ac:dyDescent="0.25">
      <c r="A14" s="8">
        <v>2009</v>
      </c>
      <c r="B14" s="4">
        <v>113.52512986772554</v>
      </c>
      <c r="C14" s="4">
        <v>51.664012063963341</v>
      </c>
      <c r="D14" s="4">
        <v>17.105892872058245</v>
      </c>
      <c r="E14" s="6">
        <v>10.616392016701178</v>
      </c>
      <c r="F14" s="6">
        <v>2.7394750235902503</v>
      </c>
      <c r="G14" s="4"/>
      <c r="H14" s="6">
        <v>3.8833333333333338E-2</v>
      </c>
      <c r="I14" s="6">
        <v>184.65131425087549</v>
      </c>
      <c r="J14" s="14">
        <f t="shared" si="1"/>
        <v>6.8448661149670895E-2</v>
      </c>
    </row>
    <row r="15" spans="1:10" x14ac:dyDescent="0.25">
      <c r="A15" s="8">
        <v>2010</v>
      </c>
      <c r="B15" s="4">
        <v>107.27395789788487</v>
      </c>
      <c r="C15" s="4">
        <v>50.842730105800648</v>
      </c>
      <c r="D15" s="4">
        <v>20.742847666481655</v>
      </c>
      <c r="E15" s="4">
        <v>12.594637621350223</v>
      </c>
      <c r="F15" s="4">
        <v>4.3342090880566486</v>
      </c>
      <c r="G15" s="4"/>
      <c r="H15" s="6">
        <v>0.17391666666666664</v>
      </c>
      <c r="I15" s="6">
        <v>179.76618716153709</v>
      </c>
      <c r="J15" s="14">
        <f t="shared" si="1"/>
        <v>8.7275784471368384E-2</v>
      </c>
    </row>
    <row r="16" spans="1:10" x14ac:dyDescent="0.25">
      <c r="A16" s="8">
        <v>2011</v>
      </c>
      <c r="B16" s="4">
        <v>99.821083503686225</v>
      </c>
      <c r="C16" s="4">
        <v>50.142565033652403</v>
      </c>
      <c r="D16" s="4">
        <v>22.101617097844695</v>
      </c>
      <c r="E16" s="4">
        <v>15.670101907293558</v>
      </c>
      <c r="F16" s="4">
        <v>5.0849963238492011</v>
      </c>
      <c r="G16" s="4"/>
      <c r="H16" s="4">
        <v>0.70291666666666663</v>
      </c>
      <c r="I16" s="6">
        <v>173.18469458863154</v>
      </c>
      <c r="J16" s="14">
        <f t="shared" si="1"/>
        <v>0.11088079345653282</v>
      </c>
    </row>
    <row r="17" spans="1:11" x14ac:dyDescent="0.25">
      <c r="A17" s="8">
        <v>2012</v>
      </c>
      <c r="B17" s="4">
        <v>98.407118221445245</v>
      </c>
      <c r="C17" s="4">
        <v>49.911886620600107</v>
      </c>
      <c r="D17" s="4">
        <v>21.137022851795404</v>
      </c>
      <c r="E17" s="4">
        <v>13.063412165026062</v>
      </c>
      <c r="F17" s="4">
        <v>5.9919272998249502</v>
      </c>
      <c r="G17" s="4"/>
      <c r="H17" s="4">
        <v>1.6659166666666663</v>
      </c>
      <c r="I17" s="6">
        <v>172.33795011676725</v>
      </c>
      <c r="J17" s="14">
        <f t="shared" si="1"/>
        <v>0.10895757744939824</v>
      </c>
    </row>
    <row r="18" spans="1:11" x14ac:dyDescent="0.25">
      <c r="A18" s="8">
        <v>2013</v>
      </c>
      <c r="B18" s="4">
        <v>94.4585562168363</v>
      </c>
      <c r="C18" s="4">
        <v>43.720841400198054</v>
      </c>
      <c r="D18" s="4">
        <v>22.129439061370313</v>
      </c>
      <c r="E18" s="4">
        <v>17.30378248722948</v>
      </c>
      <c r="F18" s="4">
        <v>6.5826806079968998</v>
      </c>
      <c r="G18" s="4"/>
      <c r="H18" s="6">
        <v>2.749916666666667</v>
      </c>
      <c r="I18" s="6">
        <v>160.43231267786945</v>
      </c>
      <c r="J18" s="14">
        <f t="shared" si="1"/>
        <v>0.14248227512362993</v>
      </c>
    </row>
    <row r="19" spans="1:11" x14ac:dyDescent="0.25">
      <c r="A19" s="8">
        <v>2014</v>
      </c>
      <c r="B19" s="4">
        <v>89.713009996038991</v>
      </c>
      <c r="C19" s="4">
        <v>42.363884647671306</v>
      </c>
      <c r="D19" s="4">
        <v>22.113060261033809</v>
      </c>
      <c r="E19" s="4">
        <v>17.564624930334322</v>
      </c>
      <c r="F19" s="6">
        <v>8.5173204202910995</v>
      </c>
      <c r="G19" s="4"/>
      <c r="H19" s="6">
        <v>3.6689166666666688</v>
      </c>
      <c r="I19" s="6">
        <v>154.1839835556392</v>
      </c>
      <c r="J19" s="14">
        <f t="shared" si="1"/>
        <v>0.16174149117703479</v>
      </c>
    </row>
    <row r="20" spans="1:11" x14ac:dyDescent="0.25">
      <c r="A20" s="8">
        <v>2015</v>
      </c>
      <c r="B20" s="4">
        <v>90.855600214924351</v>
      </c>
      <c r="C20" s="4">
        <v>46.461942065261788</v>
      </c>
      <c r="D20" s="4">
        <v>21.127061402321999</v>
      </c>
      <c r="E20" s="6">
        <v>12.3963602261797</v>
      </c>
      <c r="F20" s="6">
        <v>9.3145400556367512</v>
      </c>
      <c r="G20" s="4">
        <v>0</v>
      </c>
      <c r="H20" s="6">
        <v>4.4439166666666683</v>
      </c>
      <c r="I20" s="6">
        <v>161.2621406973783</v>
      </c>
      <c r="J20" s="14">
        <f t="shared" si="1"/>
        <v>0.14168417679254702</v>
      </c>
    </row>
    <row r="21" spans="1:11" x14ac:dyDescent="0.25">
      <c r="A21" s="8">
        <v>2016</v>
      </c>
      <c r="B21" s="4">
        <v>96.652310149118975</v>
      </c>
      <c r="C21" s="4">
        <v>44.491717773183701</v>
      </c>
      <c r="D21" s="4">
        <v>17.768117920488603</v>
      </c>
      <c r="E21" s="4">
        <v>13.988101612646823</v>
      </c>
      <c r="F21" s="4">
        <v>10.25311237627545</v>
      </c>
      <c r="G21" s="4">
        <v>8.1677347900000002E-2</v>
      </c>
      <c r="H21" s="6">
        <v>5.1446059999999996</v>
      </c>
      <c r="I21" s="6">
        <v>162.35304658523955</v>
      </c>
      <c r="J21" s="14">
        <f t="shared" si="1"/>
        <v>0.15642612354205393</v>
      </c>
      <c r="K21" s="19"/>
    </row>
    <row r="22" spans="1:11" x14ac:dyDescent="0.25">
      <c r="A22" s="8">
        <v>2017</v>
      </c>
      <c r="B22" s="4">
        <v>101.11706253292637</v>
      </c>
      <c r="C22" s="4">
        <v>39.603803721445999</v>
      </c>
      <c r="D22" s="4">
        <v>16.765251699695899</v>
      </c>
      <c r="E22" s="4">
        <v>15.017917409564468</v>
      </c>
      <c r="F22" s="4">
        <v>10.491473439176399</v>
      </c>
      <c r="G22" s="4">
        <v>0.56511072548999997</v>
      </c>
      <c r="H22" s="6">
        <v>6.2847165769999993</v>
      </c>
      <c r="I22" s="6">
        <v>157.87387109500949</v>
      </c>
      <c r="J22" s="14">
        <f t="shared" si="1"/>
        <v>0.17045042461976831</v>
      </c>
      <c r="K22" s="20"/>
    </row>
    <row r="23" spans="1:11" x14ac:dyDescent="0.25">
      <c r="A23" s="8">
        <v>2018</v>
      </c>
      <c r="B23" s="4">
        <v>103.3603624468689</v>
      </c>
      <c r="C23" s="4">
        <v>32.844647176015243</v>
      </c>
      <c r="D23" s="4">
        <v>18.148712141029002</v>
      </c>
      <c r="E23" s="4">
        <v>14.617385896276279</v>
      </c>
      <c r="F23" s="4">
        <v>12.962201777509049</v>
      </c>
      <c r="G23" s="4">
        <v>0.7816665761049999</v>
      </c>
      <c r="H23" s="6">
        <v>7.2713948335000014</v>
      </c>
      <c r="I23" s="6">
        <v>150.79650074241547</v>
      </c>
      <c r="J23" s="14">
        <f t="shared" si="1"/>
        <v>0.1875537120082636</v>
      </c>
      <c r="K23" s="20"/>
    </row>
    <row r="24" spans="1:11" x14ac:dyDescent="0.25">
      <c r="A24" s="8">
        <v>2019</v>
      </c>
      <c r="B24" s="4">
        <f>'[1]TWh national'!DP250</f>
        <v>102.6406975164729</v>
      </c>
      <c r="C24" s="4">
        <f>'[1]TWh national'!DQ250</f>
        <v>31.459545269162454</v>
      </c>
      <c r="D24" s="4">
        <f>'[1]TWh national'!DR250</f>
        <v>14.889966280934253</v>
      </c>
      <c r="E24" s="4">
        <f>'[1]TWh national'!DT250</f>
        <v>14.378861540528725</v>
      </c>
      <c r="F24" s="4">
        <f>'[1]TWh national'!DU250</f>
        <v>15.501529402271547</v>
      </c>
      <c r="G24" s="4">
        <f>'[1]TWh national'!DW250</f>
        <v>3.3995998693449998</v>
      </c>
      <c r="H24" s="6">
        <v>9.1292621994999994</v>
      </c>
      <c r="I24" s="6">
        <v>146.67982733751802</v>
      </c>
      <c r="J24" s="14">
        <f t="shared" si="1"/>
        <v>0.22157456740560136</v>
      </c>
      <c r="K24" s="20"/>
    </row>
    <row r="25" spans="1:11" x14ac:dyDescent="0.25">
      <c r="A25" s="8">
        <v>2020</v>
      </c>
      <c r="B25" s="4">
        <v>95.428944923840049</v>
      </c>
      <c r="C25" s="4">
        <v>30.693121937265989</v>
      </c>
      <c r="D25" s="4">
        <v>15.646252960070051</v>
      </c>
      <c r="E25" s="4">
        <v>13.832342784963545</v>
      </c>
      <c r="F25" s="4">
        <v>18.085255010385751</v>
      </c>
      <c r="G25" s="4">
        <v>6.0190676356100008</v>
      </c>
      <c r="H25" s="6">
        <v>11.818199999999999</v>
      </c>
      <c r="I25" s="6">
        <v>139.09732427788509</v>
      </c>
      <c r="J25" s="14">
        <f t="shared" si="1"/>
        <v>0.25978507701539255</v>
      </c>
      <c r="K25" s="20"/>
    </row>
    <row r="26" spans="1:11" x14ac:dyDescent="0.25">
      <c r="A26" s="8">
        <v>2021</v>
      </c>
      <c r="B26" s="6">
        <v>90.723350849765083</v>
      </c>
      <c r="C26" s="6">
        <v>31.050852450649412</v>
      </c>
      <c r="D26" s="6">
        <v>11.908553773360994</v>
      </c>
      <c r="E26" s="6">
        <v>13.926831368211054</v>
      </c>
      <c r="F26" s="6">
        <v>21.009431277944998</v>
      </c>
      <c r="G26" s="6">
        <v>7.7863884899100002</v>
      </c>
      <c r="H26" s="6">
        <v>14.384568000000003</v>
      </c>
      <c r="I26" s="6">
        <v>132.62609643208495</v>
      </c>
      <c r="J26" s="14">
        <f t="shared" si="1"/>
        <v>0.29931980846444639</v>
      </c>
      <c r="K26" s="20"/>
    </row>
    <row r="27" spans="1:11" x14ac:dyDescent="0.25">
      <c r="A27" s="8">
        <v>2022</v>
      </c>
      <c r="B27" s="6">
        <v>85.48090342989299</v>
      </c>
      <c r="C27" s="6">
        <v>29.626684409095162</v>
      </c>
      <c r="D27" s="6">
        <v>11.88238785572425</v>
      </c>
      <c r="E27" s="6">
        <v>14.974579355194919</v>
      </c>
      <c r="F27" s="6">
        <v>24.542151691716452</v>
      </c>
      <c r="G27" s="6">
        <v>10.131392092190001</v>
      </c>
      <c r="H27" s="6">
        <v>17.547712000000001</v>
      </c>
      <c r="I27" s="6">
        <v>125.823296343045</v>
      </c>
      <c r="J27" s="14">
        <f t="shared" si="1"/>
        <v>0.34603885242989396</v>
      </c>
      <c r="K27" s="19"/>
    </row>
    <row r="28" spans="1:11" x14ac:dyDescent="0.25">
      <c r="K28" s="20"/>
    </row>
    <row r="29" spans="1:11" x14ac:dyDescent="0.25">
      <c r="K29" s="19"/>
    </row>
    <row r="30" spans="1:11" x14ac:dyDescent="0.25">
      <c r="I30" s="11"/>
      <c r="J30" s="14"/>
    </row>
    <row r="31" spans="1:11" x14ac:dyDescent="0.25">
      <c r="I3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K9" sqref="K9"/>
    </sheetView>
  </sheetViews>
  <sheetFormatPr defaultRowHeight="15" x14ac:dyDescent="0.25"/>
  <cols>
    <col min="1" max="1" width="7.5703125" customWidth="1"/>
    <col min="2" max="2" width="11.28515625" bestFit="1" customWidth="1"/>
    <col min="6" max="6" width="11.7109375" customWidth="1"/>
    <col min="7" max="7" width="13.42578125" customWidth="1"/>
    <col min="8" max="8" width="12.28515625" customWidth="1"/>
    <col min="9" max="9" width="11" customWidth="1"/>
    <col min="10" max="10" width="20.42578125" bestFit="1" customWidth="1"/>
  </cols>
  <sheetData>
    <row r="1" spans="1:9" s="13" customFormat="1" x14ac:dyDescent="0.25">
      <c r="A1" s="28" t="s">
        <v>50</v>
      </c>
    </row>
    <row r="2" spans="1:9" s="29" customFormat="1" ht="60" x14ac:dyDescent="0.25">
      <c r="A2" s="30"/>
      <c r="B2" s="30" t="str">
        <f>PROPER(B3)</f>
        <v>Brown Coal</v>
      </c>
      <c r="C2" s="30" t="str">
        <f t="shared" ref="C2:I2" si="0">PROPER(C3)</f>
        <v>Gas</v>
      </c>
      <c r="D2" s="30" t="str">
        <f t="shared" si="0"/>
        <v>Wind</v>
      </c>
      <c r="E2" s="30" t="str">
        <f t="shared" si="0"/>
        <v>Grid Solar</v>
      </c>
      <c r="F2" s="30" t="str">
        <f t="shared" si="0"/>
        <v>Distributed Solar</v>
      </c>
      <c r="G2" s="30" t="str">
        <f t="shared" si="0"/>
        <v>Consumption</v>
      </c>
      <c r="H2" s="31" t="str">
        <f t="shared" si="0"/>
        <v>Spot Wholesale Price (Rh Axis)</v>
      </c>
      <c r="I2" s="30" t="str">
        <f t="shared" si="0"/>
        <v>Emissions</v>
      </c>
    </row>
    <row r="3" spans="1:9" s="13" customFormat="1" ht="60" x14ac:dyDescent="0.25">
      <c r="A3" s="30"/>
      <c r="B3" s="31" t="s">
        <v>57</v>
      </c>
      <c r="C3" s="31" t="s">
        <v>46</v>
      </c>
      <c r="D3" s="31" t="s">
        <v>12</v>
      </c>
      <c r="E3" s="31" t="s">
        <v>13</v>
      </c>
      <c r="F3" s="31" t="s">
        <v>32</v>
      </c>
      <c r="G3" s="31" t="s">
        <v>47</v>
      </c>
      <c r="H3" s="31" t="s">
        <v>59</v>
      </c>
      <c r="I3" s="31" t="s">
        <v>34</v>
      </c>
    </row>
    <row r="5" spans="1:9" x14ac:dyDescent="0.25">
      <c r="A5" s="8">
        <v>2000</v>
      </c>
      <c r="B5" s="9">
        <v>3.9659643111376144</v>
      </c>
      <c r="C5" s="9">
        <v>4.5852072945014841</v>
      </c>
      <c r="G5" s="10">
        <v>12.125290700692771</v>
      </c>
      <c r="H5">
        <v>69</v>
      </c>
    </row>
    <row r="6" spans="1:9" x14ac:dyDescent="0.25">
      <c r="A6" s="8">
        <v>2001</v>
      </c>
      <c r="B6" s="9">
        <v>4.2644252024308464</v>
      </c>
      <c r="C6" s="9">
        <v>5.8702280135799656</v>
      </c>
      <c r="D6" s="9"/>
      <c r="E6" s="9"/>
      <c r="F6" s="9"/>
      <c r="G6" s="10">
        <v>12.593003291068973</v>
      </c>
      <c r="H6">
        <v>67</v>
      </c>
    </row>
    <row r="7" spans="1:9" x14ac:dyDescent="0.25">
      <c r="A7" s="8">
        <v>2002</v>
      </c>
      <c r="B7" s="9">
        <v>3.99661601976669</v>
      </c>
      <c r="C7" s="9">
        <v>6.7832409504093212</v>
      </c>
      <c r="D7" s="9"/>
      <c r="E7" s="9"/>
      <c r="F7" s="9"/>
      <c r="G7" s="10">
        <v>12.097590275215804</v>
      </c>
      <c r="H7">
        <v>34</v>
      </c>
    </row>
    <row r="8" spans="1:9" x14ac:dyDescent="0.25">
      <c r="A8" s="8">
        <v>2003</v>
      </c>
      <c r="B8" s="9">
        <v>3.9246277727302608</v>
      </c>
      <c r="C8" s="9">
        <v>6.3655591381396661</v>
      </c>
      <c r="D8" s="9"/>
      <c r="E8" s="9"/>
      <c r="F8" s="9"/>
      <c r="G8" s="10">
        <v>12.625499990947635</v>
      </c>
      <c r="H8">
        <v>33</v>
      </c>
      <c r="I8" s="6">
        <v>7.1035056582729714</v>
      </c>
    </row>
    <row r="9" spans="1:9" x14ac:dyDescent="0.25">
      <c r="A9" s="8">
        <v>2004</v>
      </c>
      <c r="B9" s="9">
        <v>4.1778942684301725</v>
      </c>
      <c r="C9" s="9">
        <v>5.6493247817617656</v>
      </c>
      <c r="D9" s="9">
        <v>0</v>
      </c>
      <c r="E9" s="9"/>
      <c r="F9" s="9">
        <v>0</v>
      </c>
      <c r="G9" s="10">
        <v>12.508426165218413</v>
      </c>
      <c r="H9">
        <v>39</v>
      </c>
      <c r="I9" s="6">
        <v>7.1678707097667687</v>
      </c>
    </row>
    <row r="10" spans="1:9" x14ac:dyDescent="0.25">
      <c r="A10" s="8">
        <v>2005</v>
      </c>
      <c r="B10" s="9">
        <v>4.5653436932814726</v>
      </c>
      <c r="C10" s="9">
        <v>5.378572139415204</v>
      </c>
      <c r="D10" s="9">
        <v>0.1</v>
      </c>
      <c r="E10" s="9"/>
      <c r="F10" s="9">
        <v>0</v>
      </c>
      <c r="G10" s="10">
        <v>12.358426060266822</v>
      </c>
      <c r="H10">
        <v>39</v>
      </c>
      <c r="I10" s="6">
        <v>7.5739807080392501</v>
      </c>
    </row>
    <row r="11" spans="1:9" x14ac:dyDescent="0.25">
      <c r="A11" s="8">
        <v>2006</v>
      </c>
      <c r="B11" s="9">
        <v>4.2925933867180968</v>
      </c>
      <c r="C11" s="9">
        <v>5.5678048892473884</v>
      </c>
      <c r="D11" s="9">
        <v>0.28599999999999998</v>
      </c>
      <c r="E11" s="9"/>
      <c r="F11" s="9">
        <v>0</v>
      </c>
      <c r="G11" s="6">
        <v>12.93</v>
      </c>
      <c r="H11">
        <v>44</v>
      </c>
      <c r="I11" s="6">
        <v>7.3409801786615301</v>
      </c>
    </row>
    <row r="12" spans="1:9" x14ac:dyDescent="0.25">
      <c r="A12" s="8">
        <v>2007</v>
      </c>
      <c r="B12" s="9">
        <v>4.9184271167865719</v>
      </c>
      <c r="C12" s="9">
        <v>6.9734672906392525</v>
      </c>
      <c r="D12" s="9">
        <v>0.879</v>
      </c>
      <c r="E12" s="9"/>
      <c r="F12" s="9">
        <v>0</v>
      </c>
      <c r="G12" s="6">
        <v>13.33</v>
      </c>
      <c r="H12">
        <v>59</v>
      </c>
      <c r="I12" s="6">
        <v>8.6713209954448711</v>
      </c>
    </row>
    <row r="13" spans="1:9" x14ac:dyDescent="0.25">
      <c r="A13" s="8">
        <v>2008</v>
      </c>
      <c r="B13" s="9">
        <v>4.3939761504389994</v>
      </c>
      <c r="C13" s="9">
        <v>7.7875835886727982</v>
      </c>
      <c r="D13" s="9">
        <v>1.3029620952694498</v>
      </c>
      <c r="E13" s="9"/>
      <c r="F13" s="9">
        <v>6.0000000000000001E-3</v>
      </c>
      <c r="G13" s="6">
        <v>13.39447592150915</v>
      </c>
      <c r="H13">
        <v>101</v>
      </c>
      <c r="I13" s="6">
        <v>9.9180475480971584</v>
      </c>
    </row>
    <row r="14" spans="1:9" x14ac:dyDescent="0.25">
      <c r="A14" s="8">
        <v>2009</v>
      </c>
      <c r="B14" s="9">
        <v>4.4178162808814996</v>
      </c>
      <c r="C14" s="9">
        <v>7.0949267119768997</v>
      </c>
      <c r="D14" s="9">
        <v>1.9877779013944501</v>
      </c>
      <c r="E14" s="9"/>
      <c r="F14" s="9">
        <v>1.2999999999999999E-2</v>
      </c>
      <c r="G14" s="6">
        <v>13.50733932974542</v>
      </c>
      <c r="H14">
        <v>69</v>
      </c>
      <c r="I14" s="6">
        <v>9.3846862644458717</v>
      </c>
    </row>
    <row r="15" spans="1:9" x14ac:dyDescent="0.25">
      <c r="A15" s="8">
        <v>2010</v>
      </c>
      <c r="B15" s="9">
        <v>4.0975450499925019</v>
      </c>
      <c r="C15" s="9">
        <v>6.5966391239002009</v>
      </c>
      <c r="D15" s="9">
        <v>2.3664874968404996</v>
      </c>
      <c r="E15" s="9"/>
      <c r="F15" s="9">
        <v>3.1E-2</v>
      </c>
      <c r="G15" s="6">
        <v>13.728026873771029</v>
      </c>
      <c r="H15">
        <v>83</v>
      </c>
      <c r="I15" s="6">
        <v>8.8771834846001845</v>
      </c>
    </row>
    <row r="16" spans="1:9" x14ac:dyDescent="0.25">
      <c r="A16" s="8">
        <v>2011</v>
      </c>
      <c r="B16" s="9">
        <v>3.829227234565503</v>
      </c>
      <c r="C16" s="9">
        <v>6.4133066466578494</v>
      </c>
      <c r="D16" s="9">
        <v>3.0075549358882494</v>
      </c>
      <c r="E16" s="9"/>
      <c r="F16" s="9">
        <v>0.09</v>
      </c>
      <c r="G16" s="6">
        <v>13.919688022184078</v>
      </c>
      <c r="H16">
        <v>42</v>
      </c>
      <c r="I16" s="6">
        <v>8.2230909352667805</v>
      </c>
    </row>
    <row r="17" spans="1:10" x14ac:dyDescent="0.25">
      <c r="A17" s="8">
        <v>2012</v>
      </c>
      <c r="B17" s="9">
        <v>2.699496860121001</v>
      </c>
      <c r="C17" s="9">
        <v>6.1493627848507488</v>
      </c>
      <c r="D17" s="9">
        <v>3.5266987651450501</v>
      </c>
      <c r="E17" s="9"/>
      <c r="F17" s="9">
        <v>0.31</v>
      </c>
      <c r="G17" s="6">
        <v>13.818514504278676</v>
      </c>
      <c r="H17">
        <v>32</v>
      </c>
      <c r="I17" s="6">
        <v>6.7934537084593831</v>
      </c>
    </row>
    <row r="18" spans="1:10" x14ac:dyDescent="0.25">
      <c r="A18" s="8">
        <v>2013</v>
      </c>
      <c r="B18" s="9">
        <v>2.0078237052404999</v>
      </c>
      <c r="C18" s="9">
        <v>6.5496845156977486</v>
      </c>
      <c r="D18" s="9">
        <v>3.4388892684679502</v>
      </c>
      <c r="E18" s="9"/>
      <c r="F18" s="9">
        <v>0.497</v>
      </c>
      <c r="G18" s="6">
        <v>13.918437943956249</v>
      </c>
      <c r="H18">
        <v>74</v>
      </c>
      <c r="I18" s="6">
        <v>6.1383316398998478</v>
      </c>
    </row>
    <row r="19" spans="1:10" x14ac:dyDescent="0.25">
      <c r="A19" s="8">
        <v>2014</v>
      </c>
      <c r="B19" s="9">
        <v>1.8863911324215001</v>
      </c>
      <c r="C19" s="9">
        <v>5.3527426143738506</v>
      </c>
      <c r="D19" s="9">
        <v>4.0460444729446499</v>
      </c>
      <c r="E19" s="9"/>
      <c r="F19" s="9">
        <v>0.65800000000000003</v>
      </c>
      <c r="G19" s="6">
        <v>13.6270291949458</v>
      </c>
      <c r="H19">
        <v>68</v>
      </c>
      <c r="I19" s="6">
        <v>5.3729980234729471</v>
      </c>
    </row>
    <row r="20" spans="1:10" x14ac:dyDescent="0.25">
      <c r="A20" s="8">
        <v>2015</v>
      </c>
      <c r="B20" s="9">
        <v>2.3794309759410002</v>
      </c>
      <c r="C20" s="9">
        <v>4.4061019214836996</v>
      </c>
      <c r="D20" s="9">
        <v>4.1759389796552995</v>
      </c>
      <c r="E20" s="9"/>
      <c r="F20" s="9">
        <v>0.753</v>
      </c>
      <c r="G20" s="6">
        <v>13.292340495747101</v>
      </c>
      <c r="H20">
        <v>42</v>
      </c>
      <c r="I20" s="6">
        <v>5.4278430574569416</v>
      </c>
    </row>
    <row r="21" spans="1:10" x14ac:dyDescent="0.25">
      <c r="A21" s="8">
        <v>2016</v>
      </c>
      <c r="B21" s="9">
        <v>2.3402673599579993</v>
      </c>
      <c r="C21" s="9">
        <v>4.3269194470204502</v>
      </c>
      <c r="D21" s="9">
        <v>4.2737700840961494</v>
      </c>
      <c r="E21" s="9"/>
      <c r="F21" s="9">
        <v>0.76341600000000009</v>
      </c>
      <c r="G21" s="6">
        <v>13.706897765159724</v>
      </c>
      <c r="H21">
        <v>67</v>
      </c>
      <c r="I21" s="6">
        <v>5.5484724974613995</v>
      </c>
      <c r="J21" s="19"/>
    </row>
    <row r="22" spans="1:10" x14ac:dyDescent="0.25">
      <c r="A22" s="8">
        <v>2017</v>
      </c>
      <c r="B22" s="9">
        <v>0</v>
      </c>
      <c r="C22" s="9">
        <v>5.3597167956526004</v>
      </c>
      <c r="D22" s="9">
        <v>4.2967850730749992</v>
      </c>
      <c r="E22" s="9">
        <v>0</v>
      </c>
      <c r="F22" s="9">
        <v>0.793466</v>
      </c>
      <c r="G22" s="6">
        <v>13.240822848757949</v>
      </c>
      <c r="H22">
        <v>123</v>
      </c>
      <c r="I22" s="6">
        <v>3.5314126762685993</v>
      </c>
    </row>
    <row r="23" spans="1:10" x14ac:dyDescent="0.25">
      <c r="A23" s="8">
        <v>2018</v>
      </c>
      <c r="C23" s="9">
        <v>6.9948675491157521</v>
      </c>
      <c r="D23" s="9">
        <v>5.5051335954697498</v>
      </c>
      <c r="E23" s="9">
        <v>3.8371194700000002E-3</v>
      </c>
      <c r="F23" s="9">
        <v>0.9538589999999999</v>
      </c>
      <c r="G23" s="6">
        <v>13.234926895636198</v>
      </c>
      <c r="H23">
        <v>109</v>
      </c>
      <c r="I23" s="6">
        <v>4.2579930712731571</v>
      </c>
    </row>
    <row r="24" spans="1:10" x14ac:dyDescent="0.25">
      <c r="A24" s="8">
        <v>2019</v>
      </c>
      <c r="C24" s="9">
        <v>6.6269551366677497</v>
      </c>
      <c r="D24" s="9">
        <v>5.6674704092391002</v>
      </c>
      <c r="E24" s="9">
        <v>0.30285393481</v>
      </c>
      <c r="F24" s="9">
        <v>1.1594249999999999</v>
      </c>
      <c r="G24" s="6">
        <v>13.35863542427615</v>
      </c>
      <c r="H24">
        <v>128</v>
      </c>
      <c r="I24" s="6">
        <v>3.9730186830074925</v>
      </c>
    </row>
    <row r="25" spans="1:10" x14ac:dyDescent="0.25">
      <c r="A25" s="8">
        <v>2020</v>
      </c>
      <c r="B25" s="9"/>
      <c r="C25" s="9">
        <v>6.0537602415418004</v>
      </c>
      <c r="D25" s="9">
        <v>5.7381541192156496</v>
      </c>
      <c r="E25" s="9">
        <v>0.47641765948499998</v>
      </c>
      <c r="F25" s="9">
        <v>1.6676500000000001</v>
      </c>
      <c r="G25" s="6">
        <v>13.5388816366755</v>
      </c>
      <c r="H25">
        <v>73</v>
      </c>
      <c r="I25" s="6">
        <v>3.6450616073053386</v>
      </c>
    </row>
    <row r="26" spans="1:10" x14ac:dyDescent="0.25">
      <c r="A26" s="8">
        <v>2021</v>
      </c>
      <c r="C26" s="9">
        <v>5.0585729285401495</v>
      </c>
      <c r="D26" s="9">
        <v>5.6792373584611493</v>
      </c>
      <c r="E26" s="9">
        <v>0.67040337642500003</v>
      </c>
      <c r="F26" s="9">
        <v>2.0190400000000004</v>
      </c>
      <c r="G26" s="6">
        <v>13.555393270284974</v>
      </c>
      <c r="H26">
        <v>53</v>
      </c>
      <c r="I26" s="6">
        <v>3.0287051117742112</v>
      </c>
    </row>
    <row r="27" spans="1:10" x14ac:dyDescent="0.25">
      <c r="A27" s="8">
        <v>2022</v>
      </c>
      <c r="C27" s="9">
        <v>3.9235434930953001</v>
      </c>
      <c r="D27" s="9">
        <v>6.0657730280334006</v>
      </c>
      <c r="E27" s="9">
        <v>0.71887097116999987</v>
      </c>
      <c r="F27" s="9">
        <v>2.3843260000000002</v>
      </c>
      <c r="G27" s="10">
        <v>13.728329671664076</v>
      </c>
      <c r="H27">
        <v>125</v>
      </c>
      <c r="I27" s="6">
        <v>2.3361106655652666</v>
      </c>
      <c r="J27" s="19"/>
    </row>
    <row r="28" spans="1:10" x14ac:dyDescent="0.25">
      <c r="C28" s="9"/>
      <c r="D28" s="9"/>
      <c r="E28" s="9"/>
      <c r="F28" s="9"/>
      <c r="G28" s="9"/>
      <c r="H28" s="9"/>
      <c r="I28" s="9"/>
    </row>
    <row r="29" spans="1:10" x14ac:dyDescent="0.25">
      <c r="C29" s="9"/>
      <c r="D29" s="9"/>
      <c r="E29" s="9"/>
      <c r="F29" s="9"/>
      <c r="G29" s="9"/>
      <c r="H29" s="9"/>
      <c r="I29" s="9"/>
      <c r="J29" s="19"/>
    </row>
    <row r="30" spans="1:10" x14ac:dyDescent="0.25">
      <c r="I30" s="11"/>
    </row>
    <row r="31" spans="1:10" x14ac:dyDescent="0.25">
      <c r="I31" s="11"/>
      <c r="J31" s="14"/>
    </row>
    <row r="32" spans="1:10" x14ac:dyDescent="0.25">
      <c r="I32" s="12"/>
      <c r="J32" s="14"/>
    </row>
    <row r="33" spans="4:9" x14ac:dyDescent="0.25">
      <c r="D33" s="12"/>
      <c r="E33" s="12"/>
      <c r="F33" s="12"/>
      <c r="I3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C4" sqref="C4"/>
    </sheetView>
  </sheetViews>
  <sheetFormatPr defaultRowHeight="15" x14ac:dyDescent="0.25"/>
  <cols>
    <col min="1" max="1" width="7.5703125" style="32" customWidth="1"/>
    <col min="2" max="6" width="9.140625" style="32"/>
    <col min="7" max="7" width="11.7109375" style="32" customWidth="1"/>
    <col min="8" max="8" width="13.42578125" style="32" customWidth="1"/>
    <col min="9" max="9" width="10.7109375" style="32" customWidth="1"/>
    <col min="10" max="10" width="11" style="32" customWidth="1"/>
    <col min="11" max="11" width="22.140625" style="32" bestFit="1" customWidth="1"/>
    <col min="12" max="16384" width="9.140625" style="32"/>
  </cols>
  <sheetData>
    <row r="1" spans="1:10" x14ac:dyDescent="0.25">
      <c r="A1" s="33" t="s">
        <v>51</v>
      </c>
    </row>
    <row r="3" spans="1:10" s="33" customFormat="1" ht="60" x14ac:dyDescent="0.25">
      <c r="B3" s="34" t="s">
        <v>57</v>
      </c>
      <c r="C3" s="34" t="s">
        <v>46</v>
      </c>
      <c r="D3" s="34" t="s">
        <v>11</v>
      </c>
      <c r="E3" s="34" t="s">
        <v>12</v>
      </c>
      <c r="F3" s="34" t="s">
        <v>13</v>
      </c>
      <c r="G3" s="34" t="s">
        <v>32</v>
      </c>
      <c r="H3" s="34" t="s">
        <v>47</v>
      </c>
      <c r="I3" s="34" t="s">
        <v>60</v>
      </c>
      <c r="J3" s="34" t="s">
        <v>34</v>
      </c>
    </row>
    <row r="5" spans="1:10" x14ac:dyDescent="0.25">
      <c r="A5" s="35">
        <v>2000</v>
      </c>
      <c r="B5" s="36">
        <v>44.237096178592026</v>
      </c>
      <c r="C5" s="36">
        <v>1.42168180045563</v>
      </c>
      <c r="D5" s="36">
        <v>1.0984785000000001</v>
      </c>
      <c r="H5" s="37"/>
      <c r="I5" s="32">
        <v>28</v>
      </c>
    </row>
    <row r="6" spans="1:10" x14ac:dyDescent="0.25">
      <c r="A6" s="35">
        <v>2001</v>
      </c>
      <c r="B6" s="36">
        <v>44.11</v>
      </c>
      <c r="C6" s="36">
        <v>0.84</v>
      </c>
      <c r="D6" s="36">
        <v>0.98</v>
      </c>
      <c r="E6" s="36"/>
      <c r="F6" s="36"/>
      <c r="G6" s="36"/>
      <c r="H6" s="37">
        <v>42.600127582043051</v>
      </c>
      <c r="I6" s="32">
        <v>49</v>
      </c>
    </row>
    <row r="7" spans="1:10" x14ac:dyDescent="0.25">
      <c r="A7" s="35">
        <v>2002</v>
      </c>
      <c r="B7" s="36">
        <v>43.599119897916133</v>
      </c>
      <c r="C7" s="36">
        <v>0.70182132785609386</v>
      </c>
      <c r="D7" s="36">
        <v>2.2768115</v>
      </c>
      <c r="E7" s="36"/>
      <c r="F7" s="36"/>
      <c r="G7" s="36"/>
      <c r="H7" s="37">
        <v>42.462753225772225</v>
      </c>
      <c r="I7" s="32">
        <v>33</v>
      </c>
    </row>
    <row r="8" spans="1:10" x14ac:dyDescent="0.25">
      <c r="A8" s="35">
        <v>2003</v>
      </c>
      <c r="B8" s="36">
        <v>46.561486908129943</v>
      </c>
      <c r="C8" s="36">
        <v>0.61159013657680217</v>
      </c>
      <c r="D8" s="36">
        <v>3.3621055000000006</v>
      </c>
      <c r="E8" s="36"/>
      <c r="F8" s="36"/>
      <c r="G8" s="36"/>
      <c r="H8" s="37">
        <v>43.734890044706738</v>
      </c>
      <c r="I8" s="32">
        <v>30</v>
      </c>
      <c r="J8" s="38">
        <v>58.768370077714039</v>
      </c>
    </row>
    <row r="9" spans="1:10" x14ac:dyDescent="0.25">
      <c r="A9" s="35">
        <v>2004</v>
      </c>
      <c r="B9" s="36">
        <v>45.926732989858372</v>
      </c>
      <c r="C9" s="36">
        <v>0.97840205319720486</v>
      </c>
      <c r="D9" s="36">
        <v>2.3279684999999994</v>
      </c>
      <c r="E9" s="36"/>
      <c r="F9" s="36"/>
      <c r="G9" s="36"/>
      <c r="H9" s="37">
        <v>44.824301543055569</v>
      </c>
      <c r="I9" s="32">
        <v>27</v>
      </c>
      <c r="J9" s="38">
        <v>58.098474346557914</v>
      </c>
    </row>
    <row r="10" spans="1:10" x14ac:dyDescent="0.25">
      <c r="A10" s="35">
        <v>2005</v>
      </c>
      <c r="B10" s="36">
        <v>45.977298410227469</v>
      </c>
      <c r="C10" s="36">
        <v>1.1463055514058764</v>
      </c>
      <c r="D10" s="36">
        <v>2.8053889999999999</v>
      </c>
      <c r="E10" s="36"/>
      <c r="F10" s="36"/>
      <c r="G10" s="36"/>
      <c r="H10" s="37">
        <v>45.194024961633339</v>
      </c>
      <c r="I10" s="32">
        <v>29</v>
      </c>
      <c r="J10" s="38">
        <v>58.260349529848348</v>
      </c>
    </row>
    <row r="11" spans="1:10" x14ac:dyDescent="0.25">
      <c r="A11" s="35">
        <v>2006</v>
      </c>
      <c r="B11" s="36">
        <v>46.388331269884418</v>
      </c>
      <c r="C11" s="36">
        <v>0.5532254634867011</v>
      </c>
      <c r="D11" s="36">
        <v>2.7327580105150004</v>
      </c>
      <c r="E11" s="36"/>
      <c r="F11" s="36"/>
      <c r="G11" s="36"/>
      <c r="H11" s="38">
        <v>46.174234743886117</v>
      </c>
      <c r="I11" s="32">
        <v>36</v>
      </c>
      <c r="J11" s="38">
        <v>58.303088473817027</v>
      </c>
    </row>
    <row r="12" spans="1:10" x14ac:dyDescent="0.25">
      <c r="A12" s="35">
        <v>2007</v>
      </c>
      <c r="B12" s="36">
        <v>45.76913501585598</v>
      </c>
      <c r="C12" s="36">
        <v>2.4838923430312279</v>
      </c>
      <c r="D12" s="36">
        <v>2.5378639132450003</v>
      </c>
      <c r="E12" s="36"/>
      <c r="F12" s="36"/>
      <c r="G12" s="36"/>
      <c r="H12" s="38">
        <v>46.932679878192808</v>
      </c>
      <c r="I12" s="32">
        <v>61</v>
      </c>
      <c r="J12" s="38">
        <v>57.67695792563044</v>
      </c>
    </row>
    <row r="13" spans="1:10" x14ac:dyDescent="0.25">
      <c r="A13" s="35">
        <v>2008</v>
      </c>
      <c r="B13" s="36">
        <v>45.637464888052534</v>
      </c>
      <c r="C13" s="36">
        <v>2.5774719899661003</v>
      </c>
      <c r="D13" s="36">
        <v>1.6569632091850002</v>
      </c>
      <c r="E13" s="36">
        <v>0.23</v>
      </c>
      <c r="F13" s="36"/>
      <c r="G13" s="36"/>
      <c r="H13" s="38">
        <v>47.81700352673365</v>
      </c>
      <c r="I13" s="32">
        <v>51</v>
      </c>
      <c r="J13" s="38">
        <v>64.03838398785453</v>
      </c>
    </row>
    <row r="14" spans="1:10" x14ac:dyDescent="0.25">
      <c r="A14" s="35">
        <v>2009</v>
      </c>
      <c r="B14" s="36">
        <v>47.021621851475182</v>
      </c>
      <c r="C14" s="36">
        <v>1.8937534818377502</v>
      </c>
      <c r="D14" s="36">
        <v>1.9227396059869497</v>
      </c>
      <c r="E14" s="36">
        <v>0.28000000000000003</v>
      </c>
      <c r="F14" s="36"/>
      <c r="G14" s="36">
        <v>0.01</v>
      </c>
      <c r="H14" s="38">
        <v>46.919105538727941</v>
      </c>
      <c r="I14" s="32">
        <v>49</v>
      </c>
      <c r="J14" s="38">
        <v>66.083597714981124</v>
      </c>
    </row>
    <row r="15" spans="1:10" x14ac:dyDescent="0.25">
      <c r="A15" s="35">
        <v>2010</v>
      </c>
      <c r="B15" s="36">
        <v>46.547871268558943</v>
      </c>
      <c r="C15" s="36">
        <v>1.1175127232816</v>
      </c>
      <c r="D15" s="36">
        <v>2.52405827717575</v>
      </c>
      <c r="E15" s="36">
        <v>1.1299999999999999</v>
      </c>
      <c r="F15" s="36"/>
      <c r="G15" s="36">
        <v>0.03</v>
      </c>
      <c r="H15" s="38">
        <v>47.230728693600518</v>
      </c>
      <c r="I15" s="32">
        <v>42</v>
      </c>
      <c r="J15" s="38">
        <v>64.663336579101767</v>
      </c>
    </row>
    <row r="16" spans="1:10" x14ac:dyDescent="0.25">
      <c r="A16" s="35">
        <v>2011</v>
      </c>
      <c r="B16" s="36">
        <v>46.110093750102557</v>
      </c>
      <c r="C16" s="36">
        <v>0.69544203258000004</v>
      </c>
      <c r="D16" s="36">
        <v>3.4027030057771084</v>
      </c>
      <c r="E16" s="36">
        <v>1.1399999999999999</v>
      </c>
      <c r="F16" s="36"/>
      <c r="G16" s="36">
        <v>0.11</v>
      </c>
      <c r="H16" s="38">
        <v>47.425876609015596</v>
      </c>
      <c r="I16" s="32">
        <v>29</v>
      </c>
      <c r="J16" s="38">
        <v>63.840339410124415</v>
      </c>
    </row>
    <row r="17" spans="1:11" x14ac:dyDescent="0.25">
      <c r="A17" s="35">
        <v>2012</v>
      </c>
      <c r="B17" s="36">
        <v>47.070769417111201</v>
      </c>
      <c r="C17" s="36">
        <v>0.75828439347770016</v>
      </c>
      <c r="D17" s="36">
        <v>1.9971571567361972</v>
      </c>
      <c r="E17" s="36">
        <v>1.38</v>
      </c>
      <c r="F17" s="36"/>
      <c r="G17" s="36">
        <v>0.28999999999999998</v>
      </c>
      <c r="H17" s="38">
        <v>47.115509945535088</v>
      </c>
      <c r="I17" s="32">
        <v>28</v>
      </c>
      <c r="J17" s="38">
        <v>65.333250755279934</v>
      </c>
    </row>
    <row r="18" spans="1:11" x14ac:dyDescent="0.25">
      <c r="A18" s="35">
        <v>2013</v>
      </c>
      <c r="B18" s="36">
        <v>41.601471933555302</v>
      </c>
      <c r="C18" s="36">
        <v>2.0099224172709009</v>
      </c>
      <c r="D18" s="36">
        <v>3.1143560387914007</v>
      </c>
      <c r="E18" s="36">
        <v>1.97</v>
      </c>
      <c r="F18" s="36"/>
      <c r="G18" s="36">
        <v>0.53</v>
      </c>
      <c r="H18" s="38">
        <v>47.026398030142602</v>
      </c>
      <c r="I18" s="32">
        <v>61</v>
      </c>
      <c r="J18" s="38">
        <v>57.936409609878517</v>
      </c>
    </row>
    <row r="19" spans="1:11" x14ac:dyDescent="0.25">
      <c r="A19" s="35">
        <v>2014</v>
      </c>
      <c r="B19" s="36">
        <v>40.37269400789306</v>
      </c>
      <c r="C19" s="36">
        <v>2.0838027007126509</v>
      </c>
      <c r="D19" s="36">
        <v>2.4052549888235717</v>
      </c>
      <c r="E19" s="36">
        <v>2.68</v>
      </c>
      <c r="F19" s="36"/>
      <c r="G19" s="36">
        <v>0.69</v>
      </c>
      <c r="H19" s="38">
        <v>45.978073233499259</v>
      </c>
      <c r="I19" s="32">
        <v>54</v>
      </c>
      <c r="J19" s="38">
        <v>56.412444189750552</v>
      </c>
    </row>
    <row r="20" spans="1:11" x14ac:dyDescent="0.25">
      <c r="A20" s="35">
        <v>2015</v>
      </c>
      <c r="B20" s="36">
        <v>43.950320479546278</v>
      </c>
      <c r="C20" s="36">
        <v>1.4221658556341001</v>
      </c>
      <c r="D20" s="36">
        <v>2.2948402084665922</v>
      </c>
      <c r="E20" s="36">
        <v>2.91</v>
      </c>
      <c r="F20" s="36"/>
      <c r="G20" s="36">
        <v>0.88</v>
      </c>
      <c r="H20" s="38">
        <v>43.295426147606989</v>
      </c>
      <c r="I20" s="32">
        <v>32</v>
      </c>
      <c r="J20" s="38">
        <v>60.896085405349339</v>
      </c>
    </row>
    <row r="21" spans="1:11" x14ac:dyDescent="0.25">
      <c r="A21" s="35">
        <v>2016</v>
      </c>
      <c r="B21" s="36">
        <v>42.021435559894698</v>
      </c>
      <c r="C21" s="36">
        <v>1.1110747775205003</v>
      </c>
      <c r="D21" s="36">
        <v>3.0074465773760668</v>
      </c>
      <c r="E21" s="36">
        <v>3.22</v>
      </c>
      <c r="F21" s="36"/>
      <c r="G21" s="36">
        <v>0.97</v>
      </c>
      <c r="H21" s="38">
        <v>43.763142888181271</v>
      </c>
      <c r="I21" s="32">
        <v>50</v>
      </c>
      <c r="J21" s="38">
        <v>58.220359860662072</v>
      </c>
      <c r="K21" s="39"/>
    </row>
    <row r="22" spans="1:11" x14ac:dyDescent="0.25">
      <c r="A22" s="35">
        <v>2017</v>
      </c>
      <c r="B22" s="36">
        <v>39.603803721445999</v>
      </c>
      <c r="C22" s="36">
        <v>1.7348132124971496</v>
      </c>
      <c r="D22" s="36">
        <v>3.4938070846948177</v>
      </c>
      <c r="E22" s="36">
        <v>3.39</v>
      </c>
      <c r="F22" s="36"/>
      <c r="G22" s="36">
        <v>1.0900000000000001</v>
      </c>
      <c r="H22" s="38">
        <v>42.288312563368144</v>
      </c>
      <c r="I22" s="32">
        <v>70</v>
      </c>
      <c r="J22" s="38">
        <v>54.773373827479482</v>
      </c>
    </row>
    <row r="23" spans="1:11" x14ac:dyDescent="0.25">
      <c r="A23" s="35">
        <v>2018</v>
      </c>
      <c r="B23" s="32">
        <v>32.844647176015258</v>
      </c>
      <c r="C23" s="36">
        <v>2.8991125572804988</v>
      </c>
      <c r="D23" s="36">
        <v>2.6265240329268895</v>
      </c>
      <c r="E23" s="36">
        <v>4.04</v>
      </c>
      <c r="F23" s="36">
        <v>1E-3</v>
      </c>
      <c r="G23" s="36">
        <v>1.37</v>
      </c>
      <c r="H23" s="38">
        <v>43.675610080652753</v>
      </c>
      <c r="I23" s="32">
        <v>99</v>
      </c>
      <c r="J23" s="38">
        <v>44.713741190683884</v>
      </c>
    </row>
    <row r="24" spans="1:11" x14ac:dyDescent="0.25">
      <c r="A24" s="35">
        <v>2019</v>
      </c>
      <c r="B24" s="32">
        <v>31.46</v>
      </c>
      <c r="C24" s="36">
        <v>2.4500000000000002</v>
      </c>
      <c r="D24" s="36">
        <v>2.5299999999999998</v>
      </c>
      <c r="E24" s="36">
        <v>4.68</v>
      </c>
      <c r="F24" s="36">
        <v>0.39</v>
      </c>
      <c r="G24" s="36">
        <v>1.83</v>
      </c>
      <c r="H24" s="38">
        <v>43.367089588652412</v>
      </c>
      <c r="I24" s="32">
        <v>124</v>
      </c>
      <c r="J24" s="38">
        <v>42.707090253111254</v>
      </c>
    </row>
    <row r="25" spans="1:11" x14ac:dyDescent="0.25">
      <c r="A25" s="35">
        <v>2020</v>
      </c>
      <c r="B25" s="36">
        <v>30.693121937266003</v>
      </c>
      <c r="C25" s="36">
        <v>2.24922419143385</v>
      </c>
      <c r="D25" s="36">
        <v>2.1811334953084516</v>
      </c>
      <c r="E25" s="36">
        <v>5.7178314372070718</v>
      </c>
      <c r="F25" s="36">
        <v>0.69327844482000012</v>
      </c>
      <c r="G25" s="36">
        <v>2.4397500000000001</v>
      </c>
      <c r="H25" s="38">
        <v>43.767265799325486</v>
      </c>
      <c r="I25" s="32">
        <v>84</v>
      </c>
      <c r="J25" s="38">
        <v>41.516958562775422</v>
      </c>
    </row>
    <row r="26" spans="1:11" x14ac:dyDescent="0.25">
      <c r="A26" s="35">
        <v>2021</v>
      </c>
      <c r="B26" s="32">
        <v>31.050852450649401</v>
      </c>
      <c r="C26" s="36">
        <v>1.15269968548335</v>
      </c>
      <c r="D26" s="36">
        <v>2.6743860675062701</v>
      </c>
      <c r="E26" s="36">
        <v>7.3554293494090901</v>
      </c>
      <c r="F26" s="36">
        <v>1.157468693035</v>
      </c>
      <c r="G26" s="36">
        <v>2.9105079999999997</v>
      </c>
      <c r="H26" s="38">
        <v>43.39039917331506</v>
      </c>
      <c r="I26" s="32">
        <v>51</v>
      </c>
      <c r="J26" s="38">
        <v>41.240985761087117</v>
      </c>
    </row>
    <row r="27" spans="1:11" x14ac:dyDescent="0.25">
      <c r="A27" s="35">
        <v>2022</v>
      </c>
      <c r="B27" s="32">
        <v>29.626000000000001</v>
      </c>
      <c r="C27" s="36">
        <v>1.4850000000000001</v>
      </c>
      <c r="D27" s="40">
        <v>2.5840000000000001</v>
      </c>
      <c r="E27" s="36">
        <v>9.2759999999999998</v>
      </c>
      <c r="F27" s="36">
        <v>1.52</v>
      </c>
      <c r="G27" s="36">
        <v>3.7149999999999999</v>
      </c>
      <c r="H27" s="38">
        <v>44.512164364412328</v>
      </c>
      <c r="I27" s="32">
        <v>104</v>
      </c>
      <c r="J27" s="32">
        <v>39.555</v>
      </c>
      <c r="K27" s="39"/>
    </row>
    <row r="29" spans="1:11" x14ac:dyDescent="0.25">
      <c r="K29" s="39"/>
    </row>
    <row r="31" spans="1:11" x14ac:dyDescent="0.25">
      <c r="J31" s="41"/>
      <c r="K31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0" zoomScaleNormal="80" workbookViewId="0">
      <selection activeCell="L14" sqref="L14"/>
    </sheetView>
  </sheetViews>
  <sheetFormatPr defaultRowHeight="15" x14ac:dyDescent="0.25"/>
  <cols>
    <col min="1" max="1" width="7.5703125" style="47" customWidth="1"/>
    <col min="2" max="2" width="13" style="47" bestFit="1" customWidth="1"/>
    <col min="3" max="6" width="9.140625" style="47"/>
    <col min="7" max="7" width="11.7109375" style="47" customWidth="1"/>
    <col min="8" max="8" width="13.42578125" style="47" customWidth="1"/>
    <col min="9" max="9" width="10.7109375" style="47" customWidth="1"/>
    <col min="10" max="10" width="11" style="47" customWidth="1"/>
    <col min="11" max="16384" width="9.140625" style="47"/>
  </cols>
  <sheetData>
    <row r="1" spans="1:11" s="44" customFormat="1" x14ac:dyDescent="0.25">
      <c r="A1" s="43" t="s">
        <v>52</v>
      </c>
    </row>
    <row r="2" spans="1:11" s="44" customFormat="1" x14ac:dyDescent="0.25"/>
    <row r="3" spans="1:11" s="44" customFormat="1" ht="60" x14ac:dyDescent="0.25">
      <c r="A3" s="54"/>
      <c r="B3" s="54" t="str">
        <f>PROPER(B4)</f>
        <v>Black Coal</v>
      </c>
      <c r="C3" s="54" t="str">
        <f t="shared" ref="C3:K3" si="0">PROPER(C4)</f>
        <v>Gas</v>
      </c>
      <c r="D3" s="54" t="str">
        <f t="shared" si="0"/>
        <v>Hydro</v>
      </c>
      <c r="E3" s="54" t="str">
        <f t="shared" si="0"/>
        <v>Wind</v>
      </c>
      <c r="F3" s="54" t="str">
        <f t="shared" si="0"/>
        <v>Grid Solar</v>
      </c>
      <c r="G3" s="54" t="str">
        <f t="shared" si="0"/>
        <v>Distributed Solar</v>
      </c>
      <c r="H3" s="54" t="str">
        <f t="shared" si="0"/>
        <v>Consumption</v>
      </c>
      <c r="I3" s="55" t="str">
        <f t="shared" si="0"/>
        <v>Spot Wholesale Price (Rh Axis)</v>
      </c>
      <c r="J3" s="54" t="str">
        <f t="shared" si="0"/>
        <v>Emissions</v>
      </c>
      <c r="K3" s="44" t="str">
        <f t="shared" si="0"/>
        <v/>
      </c>
    </row>
    <row r="4" spans="1:11" s="44" customFormat="1" ht="60" x14ac:dyDescent="0.25">
      <c r="A4" s="54"/>
      <c r="B4" s="55" t="s">
        <v>56</v>
      </c>
      <c r="C4" s="55" t="s">
        <v>46</v>
      </c>
      <c r="D4" s="55" t="s">
        <v>11</v>
      </c>
      <c r="E4" s="55" t="s">
        <v>12</v>
      </c>
      <c r="F4" s="55" t="s">
        <v>13</v>
      </c>
      <c r="G4" s="55" t="s">
        <v>32</v>
      </c>
      <c r="H4" s="55" t="s">
        <v>47</v>
      </c>
      <c r="I4" s="55" t="s">
        <v>61</v>
      </c>
      <c r="J4" s="55" t="s">
        <v>34</v>
      </c>
    </row>
    <row r="6" spans="1:11" x14ac:dyDescent="0.25">
      <c r="A6" s="45">
        <v>2000</v>
      </c>
      <c r="B6" s="46">
        <v>57.476390383896891</v>
      </c>
      <c r="C6" s="46">
        <v>0.96163797309590138</v>
      </c>
      <c r="D6" s="46">
        <v>4.1617575000000002</v>
      </c>
      <c r="E6" s="47">
        <v>0</v>
      </c>
      <c r="F6" s="47">
        <v>0</v>
      </c>
      <c r="G6" s="47">
        <v>0</v>
      </c>
      <c r="H6" s="48">
        <v>64.251361635977133</v>
      </c>
      <c r="I6" s="47">
        <v>30</v>
      </c>
    </row>
    <row r="7" spans="1:11" x14ac:dyDescent="0.25">
      <c r="A7" s="45">
        <v>2001</v>
      </c>
      <c r="B7" s="46">
        <v>60.012058383597406</v>
      </c>
      <c r="C7" s="46">
        <v>0.96958234839248525</v>
      </c>
      <c r="D7" s="46">
        <v>4.657311</v>
      </c>
      <c r="E7" s="46">
        <v>0</v>
      </c>
      <c r="F7" s="46">
        <v>0</v>
      </c>
      <c r="G7" s="46">
        <v>0</v>
      </c>
      <c r="H7" s="48">
        <v>66.548143669562251</v>
      </c>
      <c r="I7" s="47">
        <v>41</v>
      </c>
    </row>
    <row r="8" spans="1:11" x14ac:dyDescent="0.25">
      <c r="A8" s="45">
        <v>2002</v>
      </c>
      <c r="B8" s="46">
        <v>59.034873678738101</v>
      </c>
      <c r="C8" s="46">
        <v>0.97159349952697793</v>
      </c>
      <c r="D8" s="46">
        <v>2.3720490000000023</v>
      </c>
      <c r="E8" s="46">
        <v>0</v>
      </c>
      <c r="F8" s="46">
        <v>0</v>
      </c>
      <c r="G8" s="46">
        <v>0</v>
      </c>
      <c r="H8" s="48">
        <v>67.002243563499462</v>
      </c>
      <c r="I8" s="47">
        <v>38</v>
      </c>
    </row>
    <row r="9" spans="1:11" x14ac:dyDescent="0.25">
      <c r="A9" s="45">
        <v>2003</v>
      </c>
      <c r="B9" s="46">
        <v>58.051938673203921</v>
      </c>
      <c r="C9" s="46">
        <v>0.92724417477139709</v>
      </c>
      <c r="D9" s="46">
        <v>2.4361755</v>
      </c>
      <c r="E9" s="46">
        <v>0</v>
      </c>
      <c r="F9" s="46">
        <v>0</v>
      </c>
      <c r="G9" s="46">
        <v>0</v>
      </c>
      <c r="H9" s="48">
        <v>68.493373415252918</v>
      </c>
      <c r="I9" s="47">
        <v>37</v>
      </c>
      <c r="J9" s="49">
        <v>51.356164035264392</v>
      </c>
    </row>
    <row r="10" spans="1:11" x14ac:dyDescent="0.25">
      <c r="A10" s="45">
        <v>2004</v>
      </c>
      <c r="B10" s="46">
        <v>61.304118339909699</v>
      </c>
      <c r="C10" s="46">
        <v>0.9433238745172674</v>
      </c>
      <c r="D10" s="46">
        <v>2.6554825000000015</v>
      </c>
      <c r="E10" s="46">
        <v>0</v>
      </c>
      <c r="F10" s="46">
        <v>0</v>
      </c>
      <c r="G10" s="46">
        <v>0</v>
      </c>
      <c r="H10" s="48">
        <v>71.088300905999134</v>
      </c>
      <c r="I10" s="47">
        <v>37</v>
      </c>
      <c r="J10" s="49">
        <v>54.280880557961375</v>
      </c>
    </row>
    <row r="11" spans="1:11" x14ac:dyDescent="0.25">
      <c r="A11" s="45">
        <v>2005</v>
      </c>
      <c r="B11" s="46">
        <v>61.242645216694505</v>
      </c>
      <c r="C11" s="46">
        <v>1.1640900926554854</v>
      </c>
      <c r="D11" s="46">
        <v>3.4802139999999993</v>
      </c>
      <c r="E11" s="46">
        <v>0</v>
      </c>
      <c r="F11" s="46">
        <v>0</v>
      </c>
      <c r="G11" s="46">
        <v>0</v>
      </c>
      <c r="H11" s="48">
        <v>71.554993671245043</v>
      </c>
      <c r="I11" s="47">
        <v>46</v>
      </c>
      <c r="J11" s="49">
        <v>54.30346577628525</v>
      </c>
    </row>
    <row r="12" spans="1:11" x14ac:dyDescent="0.25">
      <c r="A12" s="45">
        <v>2006</v>
      </c>
      <c r="B12" s="46">
        <v>62.851597287276554</v>
      </c>
      <c r="C12" s="46">
        <v>0.98700833947604938</v>
      </c>
      <c r="D12" s="46">
        <v>3.2390585000000005</v>
      </c>
      <c r="E12" s="46">
        <v>0</v>
      </c>
      <c r="F12" s="46">
        <v>0</v>
      </c>
      <c r="G12" s="46">
        <v>0</v>
      </c>
      <c r="H12" s="49">
        <v>73.039156659133894</v>
      </c>
      <c r="I12" s="47">
        <v>43</v>
      </c>
      <c r="J12" s="49">
        <v>55.707917109914838</v>
      </c>
    </row>
    <row r="13" spans="1:11" x14ac:dyDescent="0.25">
      <c r="A13" s="45">
        <v>2007</v>
      </c>
      <c r="B13" s="46">
        <v>64.722063571457625</v>
      </c>
      <c r="C13" s="46">
        <v>2.2596574764731554</v>
      </c>
      <c r="D13" s="46">
        <v>1.2086255000000001</v>
      </c>
      <c r="E13" s="46">
        <v>0</v>
      </c>
      <c r="F13" s="46">
        <v>0</v>
      </c>
      <c r="G13" s="46">
        <v>0</v>
      </c>
      <c r="H13" s="49">
        <v>74.170796162300874</v>
      </c>
      <c r="I13" s="47">
        <v>67</v>
      </c>
      <c r="J13" s="49">
        <v>56.408509821248359</v>
      </c>
    </row>
    <row r="14" spans="1:11" x14ac:dyDescent="0.25">
      <c r="A14" s="45">
        <v>2008</v>
      </c>
      <c r="B14" s="46">
        <v>67.861323625408602</v>
      </c>
      <c r="C14" s="46">
        <v>0.94604412050874487</v>
      </c>
      <c r="D14" s="46">
        <v>1.0208979589954501</v>
      </c>
      <c r="E14" s="46">
        <v>0</v>
      </c>
      <c r="F14" s="46">
        <v>0</v>
      </c>
      <c r="G14" s="46">
        <v>3.0000000000000001E-3</v>
      </c>
      <c r="H14" s="49">
        <v>71.715549424310694</v>
      </c>
      <c r="I14" s="47">
        <v>44</v>
      </c>
      <c r="J14" s="49">
        <v>65.814746819704411</v>
      </c>
    </row>
    <row r="15" spans="1:11" x14ac:dyDescent="0.25">
      <c r="A15" s="45">
        <v>2009</v>
      </c>
      <c r="B15" s="46">
        <v>66.177233250168513</v>
      </c>
      <c r="C15" s="46">
        <v>1.9530230457004008</v>
      </c>
      <c r="D15" s="46">
        <v>0.80977253404400007</v>
      </c>
      <c r="E15" s="46">
        <v>5.2082751738642408E-3</v>
      </c>
      <c r="F15" s="46">
        <v>0</v>
      </c>
      <c r="G15" s="46">
        <v>7.833333333333338E-3</v>
      </c>
      <c r="H15" s="49">
        <v>73.463306941058335</v>
      </c>
      <c r="I15" s="47">
        <v>43</v>
      </c>
      <c r="J15" s="49">
        <v>62.35593982922439</v>
      </c>
    </row>
    <row r="16" spans="1:11" x14ac:dyDescent="0.25">
      <c r="A16" s="45">
        <v>2010</v>
      </c>
      <c r="B16" s="46">
        <v>60.980858503417949</v>
      </c>
      <c r="C16" s="46">
        <v>3.8309384712109509</v>
      </c>
      <c r="D16" s="46">
        <v>1.3973160070323503</v>
      </c>
      <c r="E16" s="46">
        <v>0.36753704766881867</v>
      </c>
      <c r="F16" s="46">
        <v>0</v>
      </c>
      <c r="G16" s="46">
        <v>6.5916666666666637E-2</v>
      </c>
      <c r="H16" s="49">
        <v>73.938975263918167</v>
      </c>
      <c r="I16" s="47">
        <v>52</v>
      </c>
      <c r="J16" s="49">
        <v>58.61861419299499</v>
      </c>
    </row>
    <row r="17" spans="1:11" x14ac:dyDescent="0.25">
      <c r="A17" s="45">
        <v>2011</v>
      </c>
      <c r="B17" s="46">
        <v>57.437781310376735</v>
      </c>
      <c r="C17" s="46">
        <v>3.9293946247053011</v>
      </c>
      <c r="D17" s="46">
        <v>2.0855903114033389</v>
      </c>
      <c r="E17" s="46">
        <v>0.46863018488684371</v>
      </c>
      <c r="F17" s="46">
        <v>0</v>
      </c>
      <c r="G17" s="46">
        <v>0.30491666666666667</v>
      </c>
      <c r="H17" s="49">
        <v>74.126588551123135</v>
      </c>
      <c r="I17" s="47">
        <v>43</v>
      </c>
      <c r="J17" s="49">
        <v>55.24874604521068</v>
      </c>
    </row>
    <row r="18" spans="1:11" x14ac:dyDescent="0.25">
      <c r="A18" s="45">
        <v>2012</v>
      </c>
      <c r="B18" s="46">
        <v>56.951481472539854</v>
      </c>
      <c r="C18" s="46">
        <v>3.4187716854859413</v>
      </c>
      <c r="D18" s="46">
        <v>2.0327325475203017</v>
      </c>
      <c r="E18" s="46">
        <v>0.62800240852072253</v>
      </c>
      <c r="F18" s="46">
        <v>0</v>
      </c>
      <c r="G18" s="46">
        <v>0.52991666666666626</v>
      </c>
      <c r="H18" s="49">
        <v>71.907217683969805</v>
      </c>
      <c r="I18" s="47">
        <v>31</v>
      </c>
      <c r="J18" s="49">
        <v>54.635177907779756</v>
      </c>
    </row>
    <row r="19" spans="1:11" x14ac:dyDescent="0.25">
      <c r="A19" s="45">
        <v>2013</v>
      </c>
      <c r="B19" s="46">
        <v>53.955687068630134</v>
      </c>
      <c r="C19" s="46">
        <v>4.0726944528800502</v>
      </c>
      <c r="D19" s="46">
        <v>2.994588988772902</v>
      </c>
      <c r="E19" s="46">
        <v>0.68780753244093251</v>
      </c>
      <c r="F19" s="46">
        <v>0</v>
      </c>
      <c r="G19" s="46">
        <v>0.6239166666666669</v>
      </c>
      <c r="H19" s="49">
        <v>68.35535435817367</v>
      </c>
      <c r="I19" s="47">
        <v>56</v>
      </c>
      <c r="J19" s="49">
        <v>52.107908142313221</v>
      </c>
    </row>
    <row r="20" spans="1:11" x14ac:dyDescent="0.25">
      <c r="A20" s="45">
        <v>2014</v>
      </c>
      <c r="B20" s="46">
        <v>52.762101550260802</v>
      </c>
      <c r="C20" s="46">
        <v>4.3361179751281487</v>
      </c>
      <c r="D20" s="46">
        <v>2.5268461118024792</v>
      </c>
      <c r="E20" s="46">
        <v>0.7779306385500302</v>
      </c>
      <c r="F20" s="46">
        <v>0</v>
      </c>
      <c r="G20" s="46">
        <v>0.79291666666666871</v>
      </c>
      <c r="H20" s="49">
        <v>67.128757443684691</v>
      </c>
      <c r="I20" s="47">
        <v>53</v>
      </c>
      <c r="J20" s="49">
        <v>51.063148007400244</v>
      </c>
    </row>
    <row r="21" spans="1:11" x14ac:dyDescent="0.25">
      <c r="A21" s="45">
        <v>2015</v>
      </c>
      <c r="B21" s="46">
        <v>49.993665301749814</v>
      </c>
      <c r="C21" s="46">
        <v>3.4064332984098478</v>
      </c>
      <c r="D21" s="46">
        <v>1.3858733887381587</v>
      </c>
      <c r="E21" s="46">
        <v>1.2483302104001073</v>
      </c>
      <c r="F21" s="46">
        <v>0</v>
      </c>
      <c r="G21" s="46">
        <v>0.93691666666666862</v>
      </c>
      <c r="H21" s="49">
        <v>68.036514285679601</v>
      </c>
      <c r="I21" s="47">
        <v>36</v>
      </c>
      <c r="J21" s="49">
        <v>48.332390160840355</v>
      </c>
    </row>
    <row r="22" spans="1:11" x14ac:dyDescent="0.25">
      <c r="A22" s="45">
        <v>2016</v>
      </c>
      <c r="B22" s="46">
        <v>52.525019028042969</v>
      </c>
      <c r="C22" s="46">
        <v>3.5094021489360419</v>
      </c>
      <c r="D22" s="46">
        <v>2.6445355451994343</v>
      </c>
      <c r="E22" s="46">
        <v>1.7497976494900023</v>
      </c>
      <c r="F22" s="46">
        <v>8.1677347900000002E-2</v>
      </c>
      <c r="G22" s="46">
        <v>1.3858519999999994</v>
      </c>
      <c r="H22" s="49">
        <v>68.731224816339449</v>
      </c>
      <c r="I22" s="47">
        <v>54</v>
      </c>
      <c r="J22" s="49">
        <v>50.680489197817742</v>
      </c>
      <c r="K22" s="50"/>
    </row>
    <row r="23" spans="1:11" x14ac:dyDescent="0.25">
      <c r="A23" s="45">
        <v>2017</v>
      </c>
      <c r="B23" s="46">
        <v>53.150165444233544</v>
      </c>
      <c r="C23" s="46">
        <v>2.3268887333573991</v>
      </c>
      <c r="D23" s="46">
        <v>2.7221986672467811</v>
      </c>
      <c r="E23" s="46">
        <v>1.7449279711401502</v>
      </c>
      <c r="F23" s="46">
        <v>0.54744221644000002</v>
      </c>
      <c r="G23" s="46">
        <v>2.3047525769999995</v>
      </c>
      <c r="H23" s="49">
        <v>69.281152918605812</v>
      </c>
      <c r="I23" s="47">
        <v>88</v>
      </c>
      <c r="J23" s="49">
        <v>50.508855777636626</v>
      </c>
    </row>
    <row r="24" spans="1:11" x14ac:dyDescent="0.25">
      <c r="A24" s="45">
        <v>2018</v>
      </c>
      <c r="B24" s="47">
        <v>54.113308403808155</v>
      </c>
      <c r="C24" s="46">
        <v>2.0679162792414525</v>
      </c>
      <c r="D24" s="46">
        <v>2.32510381221176</v>
      </c>
      <c r="E24" s="46">
        <v>2.3121736630195606</v>
      </c>
      <c r="F24" s="46">
        <v>0.64762786596999988</v>
      </c>
      <c r="G24" s="46">
        <v>2.2020168335000019</v>
      </c>
      <c r="H24" s="49">
        <v>69.122040934615697</v>
      </c>
      <c r="I24" s="47">
        <v>85</v>
      </c>
      <c r="J24" s="49">
        <v>51.107679406051751</v>
      </c>
    </row>
    <row r="25" spans="1:11" x14ac:dyDescent="0.25">
      <c r="A25" s="45">
        <v>2019</v>
      </c>
      <c r="B25" s="47">
        <v>54.764187313511279</v>
      </c>
      <c r="C25" s="46">
        <v>1.3134745500183467</v>
      </c>
      <c r="D25" s="46">
        <v>1.4328694401720083</v>
      </c>
      <c r="E25" s="46">
        <v>3.6886836097583515</v>
      </c>
      <c r="F25" s="46">
        <v>1.4438303485599995</v>
      </c>
      <c r="G25" s="46">
        <v>3.0099681994999989</v>
      </c>
      <c r="H25" s="49">
        <v>68.978366922823469</v>
      </c>
      <c r="I25" s="47">
        <v>92</v>
      </c>
      <c r="J25" s="49">
        <v>51.44319996299371</v>
      </c>
    </row>
    <row r="26" spans="1:11" x14ac:dyDescent="0.25">
      <c r="A26" s="45">
        <v>2020</v>
      </c>
      <c r="B26" s="46">
        <v>50.788564396250749</v>
      </c>
      <c r="C26" s="46">
        <v>1.95903170081895</v>
      </c>
      <c r="D26" s="46">
        <v>1.6400684104919996</v>
      </c>
      <c r="E26" s="46">
        <v>4.5455947305862487</v>
      </c>
      <c r="F26" s="46">
        <v>1.7304143746800005</v>
      </c>
      <c r="G26" s="46">
        <v>3.3224099999999996</v>
      </c>
      <c r="H26" s="49">
        <v>69.424197550285001</v>
      </c>
      <c r="I26" s="47">
        <v>79</v>
      </c>
      <c r="J26" s="49">
        <v>48.157949126520556</v>
      </c>
      <c r="K26" s="51"/>
    </row>
    <row r="27" spans="1:11" x14ac:dyDescent="0.25">
      <c r="A27" s="45">
        <v>2021</v>
      </c>
      <c r="B27" s="47">
        <v>48.169994646374832</v>
      </c>
      <c r="C27" s="46">
        <v>0.91619879687644856</v>
      </c>
      <c r="D27" s="46">
        <v>2.5060105834972002</v>
      </c>
      <c r="E27" s="46">
        <v>4.7901542900112002</v>
      </c>
      <c r="F27" s="46">
        <v>2.8054387654600004</v>
      </c>
      <c r="G27" s="46">
        <v>4.3491800000000005</v>
      </c>
      <c r="H27" s="49">
        <v>69.245085639513093</v>
      </c>
      <c r="I27" s="47">
        <v>72</v>
      </c>
      <c r="J27" s="49">
        <v>45.073864950008321</v>
      </c>
    </row>
    <row r="28" spans="1:11" x14ac:dyDescent="0.25">
      <c r="A28" s="45">
        <v>2022</v>
      </c>
      <c r="B28" s="52">
        <v>44.55059893647234</v>
      </c>
      <c r="C28" s="52">
        <v>2.2368699798016496</v>
      </c>
      <c r="D28" s="46">
        <v>2.3703295933964994</v>
      </c>
      <c r="E28" s="46">
        <v>5.8251143574607509</v>
      </c>
      <c r="F28" s="46">
        <v>4.3407027759250001</v>
      </c>
      <c r="G28" s="46">
        <v>5.3872699999999982</v>
      </c>
      <c r="H28" s="49">
        <v>69.308298269283796</v>
      </c>
      <c r="I28" s="47">
        <v>144</v>
      </c>
      <c r="J28" s="48">
        <v>42.42197992763186</v>
      </c>
      <c r="K28" s="50"/>
    </row>
    <row r="30" spans="1:11" x14ac:dyDescent="0.25">
      <c r="K30" s="50"/>
    </row>
    <row r="31" spans="1:11" x14ac:dyDescent="0.25">
      <c r="J31" s="53"/>
    </row>
    <row r="32" spans="1:11" x14ac:dyDescent="0.25">
      <c r="J32" s="53"/>
      <c r="K32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M6" sqref="M6"/>
    </sheetView>
  </sheetViews>
  <sheetFormatPr defaultRowHeight="15" x14ac:dyDescent="0.25"/>
  <cols>
    <col min="1" max="1" width="7.5703125" style="47" customWidth="1"/>
    <col min="2" max="7" width="9.140625" style="47"/>
    <col min="8" max="8" width="11.7109375" style="47" customWidth="1"/>
    <col min="9" max="9" width="15.5703125" style="47" customWidth="1"/>
    <col min="10" max="10" width="12.28515625" style="47" customWidth="1"/>
    <col min="11" max="11" width="11" style="47" customWidth="1"/>
    <col min="12" max="16384" width="9.140625" style="47"/>
  </cols>
  <sheetData>
    <row r="1" spans="1:11" s="44" customFormat="1" x14ac:dyDescent="0.25">
      <c r="A1" s="43" t="s">
        <v>53</v>
      </c>
    </row>
    <row r="2" spans="1:11" s="44" customFormat="1" ht="60" x14ac:dyDescent="0.25">
      <c r="A2" s="54"/>
      <c r="B2" s="54" t="str">
        <f>PROPER(B3)</f>
        <v>Black Coal</v>
      </c>
      <c r="C2" s="54" t="str">
        <f t="shared" ref="C2:K2" si="0">PROPER(C3)</f>
        <v>Gas</v>
      </c>
      <c r="D2" s="54" t="str">
        <f t="shared" si="0"/>
        <v>Hydro</v>
      </c>
      <c r="E2" s="54" t="str">
        <f t="shared" si="0"/>
        <v>Bagasse</v>
      </c>
      <c r="F2" s="54" t="str">
        <f t="shared" si="0"/>
        <v>Wind</v>
      </c>
      <c r="G2" s="54" t="str">
        <f t="shared" si="0"/>
        <v>Grid Solar</v>
      </c>
      <c r="H2" s="54" t="str">
        <f t="shared" si="0"/>
        <v>Distributed Solar</v>
      </c>
      <c r="I2" s="54" t="str">
        <f t="shared" si="0"/>
        <v>Consumption</v>
      </c>
      <c r="J2" s="55" t="str">
        <f t="shared" si="0"/>
        <v>Spot Wholesale Price (Rh Axis)</v>
      </c>
      <c r="K2" s="54" t="str">
        <f t="shared" si="0"/>
        <v>Emissions</v>
      </c>
    </row>
    <row r="3" spans="1:11" s="44" customFormat="1" ht="60" x14ac:dyDescent="0.25">
      <c r="A3" s="54"/>
      <c r="B3" s="54" t="s">
        <v>56</v>
      </c>
      <c r="C3" s="54" t="s">
        <v>46</v>
      </c>
      <c r="D3" s="54" t="s">
        <v>11</v>
      </c>
      <c r="E3" s="54" t="s">
        <v>48</v>
      </c>
      <c r="F3" s="54" t="s">
        <v>12</v>
      </c>
      <c r="G3" s="54" t="s">
        <v>13</v>
      </c>
      <c r="H3" s="55" t="s">
        <v>32</v>
      </c>
      <c r="I3" s="55" t="s">
        <v>47</v>
      </c>
      <c r="J3" s="55" t="s">
        <v>59</v>
      </c>
      <c r="K3" s="55" t="s">
        <v>34</v>
      </c>
    </row>
    <row r="5" spans="1:11" x14ac:dyDescent="0.25">
      <c r="A5" s="45">
        <v>2000</v>
      </c>
      <c r="B5" s="49">
        <v>36.310329990213909</v>
      </c>
      <c r="C5" s="49">
        <v>0.30474975778400892</v>
      </c>
      <c r="D5" s="49">
        <v>0.90024250000000006</v>
      </c>
      <c r="E5" s="49"/>
      <c r="F5" s="49">
        <v>0</v>
      </c>
      <c r="G5" s="49">
        <v>0</v>
      </c>
      <c r="H5" s="47">
        <v>0</v>
      </c>
      <c r="I5" s="48">
        <v>37.556457524369634</v>
      </c>
      <c r="J5" s="47">
        <v>49</v>
      </c>
    </row>
    <row r="6" spans="1:11" x14ac:dyDescent="0.25">
      <c r="A6" s="45">
        <v>2001</v>
      </c>
      <c r="B6" s="49">
        <v>38.409505643313594</v>
      </c>
      <c r="C6" s="49">
        <v>0.24657401058125511</v>
      </c>
      <c r="D6" s="49">
        <v>0.84068900000000002</v>
      </c>
      <c r="E6" s="49"/>
      <c r="F6" s="49">
        <v>0</v>
      </c>
      <c r="G6" s="49">
        <v>0</v>
      </c>
      <c r="H6" s="46">
        <v>0</v>
      </c>
      <c r="I6" s="48">
        <v>39.526256654818958</v>
      </c>
      <c r="J6" s="47">
        <v>45</v>
      </c>
    </row>
    <row r="7" spans="1:11" x14ac:dyDescent="0.25">
      <c r="A7" s="45">
        <v>2002</v>
      </c>
      <c r="B7" s="49">
        <v>42.778763960707899</v>
      </c>
      <c r="C7" s="49">
        <v>0.23807486917293061</v>
      </c>
      <c r="D7" s="49">
        <v>0.58401049999999999</v>
      </c>
      <c r="E7" s="49"/>
      <c r="F7" s="49">
        <v>0</v>
      </c>
      <c r="G7" s="49">
        <v>0</v>
      </c>
      <c r="H7" s="46">
        <v>0</v>
      </c>
      <c r="I7" s="48">
        <v>43.729473273822421</v>
      </c>
      <c r="J7" s="47">
        <v>38</v>
      </c>
    </row>
    <row r="8" spans="1:11" x14ac:dyDescent="0.25">
      <c r="A8" s="45">
        <v>2003</v>
      </c>
      <c r="B8" s="49">
        <v>44.868464390934079</v>
      </c>
      <c r="C8" s="49">
        <v>0.78465678537416417</v>
      </c>
      <c r="D8" s="49">
        <v>0.34997200000000001</v>
      </c>
      <c r="E8" s="49"/>
      <c r="F8" s="49">
        <v>0</v>
      </c>
      <c r="G8" s="49">
        <v>0</v>
      </c>
      <c r="H8" s="46">
        <v>0</v>
      </c>
      <c r="I8" s="48">
        <v>46.02268184188565</v>
      </c>
      <c r="J8" s="47">
        <v>41</v>
      </c>
      <c r="K8" s="49">
        <v>38.21782757623776</v>
      </c>
    </row>
    <row r="9" spans="1:11" x14ac:dyDescent="0.25">
      <c r="A9" s="45">
        <v>2004</v>
      </c>
      <c r="B9" s="49">
        <v>48.278119506311306</v>
      </c>
      <c r="C9" s="49">
        <v>0.74419808305883395</v>
      </c>
      <c r="D9" s="49">
        <v>0.77151750000000008</v>
      </c>
      <c r="E9" s="49"/>
      <c r="F9" s="49">
        <v>0</v>
      </c>
      <c r="G9" s="49">
        <v>0</v>
      </c>
      <c r="H9" s="46">
        <v>0</v>
      </c>
      <c r="I9" s="48">
        <v>49.817788270283216</v>
      </c>
      <c r="J9" s="47">
        <v>31</v>
      </c>
      <c r="K9" s="49">
        <v>40.674242092590049</v>
      </c>
    </row>
    <row r="10" spans="1:11" x14ac:dyDescent="0.25">
      <c r="A10" s="45">
        <v>2005</v>
      </c>
      <c r="B10" s="49">
        <v>48.649542623822491</v>
      </c>
      <c r="C10" s="49">
        <v>2.128722307714225</v>
      </c>
      <c r="D10" s="49">
        <v>0.81865100000000002</v>
      </c>
      <c r="E10" s="49"/>
      <c r="F10" s="49">
        <v>0</v>
      </c>
      <c r="G10" s="49">
        <v>0</v>
      </c>
      <c r="H10" s="46">
        <v>0</v>
      </c>
      <c r="I10" s="48">
        <v>51.633665352950011</v>
      </c>
      <c r="J10" s="47">
        <v>31</v>
      </c>
      <c r="K10" s="49">
        <v>41.569000855834481</v>
      </c>
    </row>
    <row r="11" spans="1:11" x14ac:dyDescent="0.25">
      <c r="A11" s="45">
        <v>2006</v>
      </c>
      <c r="B11" s="49">
        <v>49.851440803384442</v>
      </c>
      <c r="C11" s="49">
        <v>3.2991335542637099</v>
      </c>
      <c r="D11" s="49">
        <v>0.543049</v>
      </c>
      <c r="E11" s="49"/>
      <c r="F11" s="49">
        <v>0</v>
      </c>
      <c r="G11" s="49">
        <v>0</v>
      </c>
      <c r="H11" s="46">
        <v>0</v>
      </c>
      <c r="I11" s="49">
        <v>47.60376502551307</v>
      </c>
      <c r="J11" s="47">
        <v>31</v>
      </c>
      <c r="K11" s="49">
        <v>43.090147842440857</v>
      </c>
    </row>
    <row r="12" spans="1:11" x14ac:dyDescent="0.25">
      <c r="A12" s="45">
        <v>2007</v>
      </c>
      <c r="B12" s="49">
        <v>48.32599712876938</v>
      </c>
      <c r="C12" s="49">
        <v>3.945509061802507</v>
      </c>
      <c r="D12" s="49">
        <v>0.73</v>
      </c>
      <c r="E12" s="49">
        <f>275.09463887/1000</f>
        <v>0.27509463886999996</v>
      </c>
      <c r="F12" s="49">
        <v>0</v>
      </c>
      <c r="G12" s="49">
        <v>0</v>
      </c>
      <c r="H12" s="46">
        <v>0</v>
      </c>
      <c r="I12" s="49">
        <v>46.926239620895124</v>
      </c>
      <c r="J12" s="47">
        <v>57</v>
      </c>
      <c r="K12" s="49">
        <v>42.32625855641475</v>
      </c>
    </row>
    <row r="13" spans="1:11" x14ac:dyDescent="0.25">
      <c r="A13" s="45">
        <v>2008</v>
      </c>
      <c r="B13" s="49">
        <v>46.553690332990399</v>
      </c>
      <c r="C13" s="49">
        <v>5.4699427751853502</v>
      </c>
      <c r="D13" s="49">
        <v>0.70178506732480139</v>
      </c>
      <c r="E13" s="49">
        <f>'[2]GWh QLD'!$AJ$118/1000</f>
        <v>0.16684154402999968</v>
      </c>
      <c r="F13" s="49">
        <v>0</v>
      </c>
      <c r="G13" s="49">
        <v>0</v>
      </c>
      <c r="H13" s="46">
        <v>3.0000000000000001E-3</v>
      </c>
      <c r="I13" s="49">
        <v>47.444895696559506</v>
      </c>
      <c r="J13" s="47">
        <v>58</v>
      </c>
      <c r="K13" s="49">
        <v>45.750097807255159</v>
      </c>
    </row>
    <row r="14" spans="1:11" x14ac:dyDescent="0.25">
      <c r="A14" s="45">
        <v>2009</v>
      </c>
      <c r="B14" s="49">
        <v>47.347712898438495</v>
      </c>
      <c r="C14" s="49">
        <v>5.4619762428150969</v>
      </c>
      <c r="D14" s="49">
        <v>0.74513844172835297</v>
      </c>
      <c r="E14" s="49">
        <f>'[2]GWh QLD'!$AJ$130/1000</f>
        <v>0.26856939007999947</v>
      </c>
      <c r="F14" s="49">
        <v>0</v>
      </c>
      <c r="G14" s="49">
        <v>0</v>
      </c>
      <c r="H14" s="46">
        <v>1.0999999999999999E-2</v>
      </c>
      <c r="I14" s="49">
        <v>48.809516585096013</v>
      </c>
      <c r="J14" s="47">
        <v>36</v>
      </c>
      <c r="K14" s="49">
        <v>46.382227206767318</v>
      </c>
    </row>
    <row r="15" spans="1:11" x14ac:dyDescent="0.25">
      <c r="A15" s="45">
        <v>2010</v>
      </c>
      <c r="B15" s="49">
        <v>46.292644444459057</v>
      </c>
      <c r="C15" s="49">
        <v>8.0994609061729985</v>
      </c>
      <c r="D15" s="49">
        <v>0.48924853315835237</v>
      </c>
      <c r="E15" s="49">
        <f>'[2]GWh QLD'!$AJ$142/1000</f>
        <v>0.29287831775499934</v>
      </c>
      <c r="F15" s="49">
        <v>0</v>
      </c>
      <c r="G15" s="49">
        <v>0</v>
      </c>
      <c r="H15" s="46">
        <v>4.9000000000000002E-2</v>
      </c>
      <c r="I15" s="49">
        <v>49.412241020435864</v>
      </c>
      <c r="J15" s="47">
        <v>37</v>
      </c>
      <c r="K15" s="49">
        <v>47.1333095059884</v>
      </c>
    </row>
    <row r="16" spans="1:11" x14ac:dyDescent="0.25">
      <c r="A16" s="45">
        <v>2011</v>
      </c>
      <c r="B16" s="49">
        <v>42.383529427875274</v>
      </c>
      <c r="C16" s="49">
        <v>10.798526027339348</v>
      </c>
      <c r="D16" s="49">
        <v>0.90346741298390176</v>
      </c>
      <c r="E16" s="49">
        <f>'[2]GWh QLD'!$AJ$154/1000</f>
        <v>0.1931390056849997</v>
      </c>
      <c r="F16" s="49">
        <v>0</v>
      </c>
      <c r="G16" s="49">
        <v>0</v>
      </c>
      <c r="H16" s="46">
        <v>0.193</v>
      </c>
      <c r="I16" s="49">
        <v>47.86981792729992</v>
      </c>
      <c r="J16" s="47">
        <v>34</v>
      </c>
      <c r="K16" s="49">
        <v>45.244704634615005</v>
      </c>
    </row>
    <row r="17" spans="1:12" x14ac:dyDescent="0.25">
      <c r="A17" s="45">
        <v>2012</v>
      </c>
      <c r="B17" s="49">
        <v>41.456133609026153</v>
      </c>
      <c r="C17" s="49">
        <v>10.633424813744298</v>
      </c>
      <c r="D17" s="49">
        <v>0.69328752492695189</v>
      </c>
      <c r="E17" s="49">
        <f>'[2]GWh QLD'!$AJ$166/1000</f>
        <v>0.38623208011000004</v>
      </c>
      <c r="F17" s="49">
        <v>0</v>
      </c>
      <c r="G17" s="49">
        <v>0</v>
      </c>
      <c r="H17" s="46">
        <v>0.51700000000000002</v>
      </c>
      <c r="I17" s="49">
        <v>47.841015676457388</v>
      </c>
      <c r="J17" s="47">
        <v>30</v>
      </c>
      <c r="K17" s="49">
        <v>44.894459954399082</v>
      </c>
    </row>
    <row r="18" spans="1:12" x14ac:dyDescent="0.25">
      <c r="A18" s="45">
        <v>2013</v>
      </c>
      <c r="B18" s="49">
        <v>40.502692853446668</v>
      </c>
      <c r="C18" s="49">
        <v>9.1933298758985504</v>
      </c>
      <c r="D18" s="49">
        <v>0.63366190274060064</v>
      </c>
      <c r="E18" s="49">
        <f>'[2]GWh QLD'!$AJ$178/1000</f>
        <v>0.38556826817500001</v>
      </c>
      <c r="F18" s="49">
        <v>0</v>
      </c>
      <c r="G18" s="49">
        <v>0</v>
      </c>
      <c r="H18" s="46">
        <v>1.056</v>
      </c>
      <c r="I18" s="49">
        <v>47.523016540637968</v>
      </c>
      <c r="J18" s="47">
        <v>70</v>
      </c>
      <c r="K18" s="49">
        <v>43.566171772177469</v>
      </c>
    </row>
    <row r="19" spans="1:12" x14ac:dyDescent="0.25">
      <c r="A19" s="45">
        <v>2014</v>
      </c>
      <c r="B19" s="49">
        <v>36.951299578199702</v>
      </c>
      <c r="C19" s="49">
        <v>10.767303904443096</v>
      </c>
      <c r="D19" s="49">
        <v>0.76667614718135002</v>
      </c>
      <c r="E19" s="49">
        <f>'[2]GWh QLD'!$AJ$190/1000</f>
        <v>0.30808250552500011</v>
      </c>
      <c r="F19" s="49">
        <v>0</v>
      </c>
      <c r="G19" s="49">
        <v>0</v>
      </c>
      <c r="H19" s="46">
        <v>1.45</v>
      </c>
      <c r="I19" s="49">
        <v>46.888188574778546</v>
      </c>
      <c r="J19" s="47">
        <v>61</v>
      </c>
      <c r="K19" s="49">
        <v>40.962105094880187</v>
      </c>
    </row>
    <row r="20" spans="1:12" x14ac:dyDescent="0.25">
      <c r="A20" s="45">
        <v>2015</v>
      </c>
      <c r="B20" s="49">
        <v>40.86236588911558</v>
      </c>
      <c r="C20" s="49">
        <v>13.072997876559207</v>
      </c>
      <c r="D20" s="49">
        <v>0.58606152465715</v>
      </c>
      <c r="E20" s="49">
        <f>'[2]GWh QLD'!$AJ$202/1000</f>
        <v>0.36344377435499997</v>
      </c>
      <c r="F20" s="49">
        <v>0</v>
      </c>
      <c r="G20" s="49">
        <v>0</v>
      </c>
      <c r="H20" s="46">
        <v>1.7789999999999999</v>
      </c>
      <c r="I20" s="49">
        <v>49.145465318640426</v>
      </c>
      <c r="J20" s="47">
        <v>61</v>
      </c>
      <c r="K20" s="49">
        <v>46.633260837325885</v>
      </c>
    </row>
    <row r="21" spans="1:12" x14ac:dyDescent="0.25">
      <c r="A21" s="45">
        <v>2016</v>
      </c>
      <c r="B21" s="49">
        <v>44.127558481034022</v>
      </c>
      <c r="C21" s="49">
        <v>9.1266560399798511</v>
      </c>
      <c r="D21" s="49">
        <v>0.33941375596469991</v>
      </c>
      <c r="E21" s="49">
        <f>'[2]GWh QLD'!$AJ$214/1000</f>
        <v>0.32094382527500004</v>
      </c>
      <c r="F21" s="49">
        <v>0</v>
      </c>
      <c r="G21" s="49">
        <v>0</v>
      </c>
      <c r="H21" s="46">
        <v>1.920004</v>
      </c>
      <c r="I21" s="49">
        <v>51.191442872913662</v>
      </c>
      <c r="J21" s="47">
        <v>64</v>
      </c>
      <c r="K21" s="49">
        <v>47.585160526966419</v>
      </c>
      <c r="L21" s="50"/>
    </row>
    <row r="22" spans="1:12" x14ac:dyDescent="0.25">
      <c r="A22" s="45">
        <v>2017</v>
      </c>
      <c r="B22" s="49">
        <v>46.948413191766825</v>
      </c>
      <c r="C22" s="49">
        <v>7.6872186637585473</v>
      </c>
      <c r="D22" s="49">
        <v>0.54972440848099979</v>
      </c>
      <c r="E22" s="49">
        <f>'[2]GWh QLD'!$AJ$226/1000</f>
        <v>0.327700310735</v>
      </c>
      <c r="F22" s="49">
        <v>0</v>
      </c>
      <c r="G22" s="49">
        <v>1.7668509049999989E-2</v>
      </c>
      <c r="H22" s="46">
        <v>1.980702</v>
      </c>
      <c r="I22" s="49">
        <v>52.045213139932514</v>
      </c>
      <c r="J22" s="47">
        <v>103</v>
      </c>
      <c r="K22" s="49">
        <v>48.807835073774449</v>
      </c>
    </row>
    <row r="23" spans="1:12" x14ac:dyDescent="0.25">
      <c r="A23" s="45">
        <v>2018</v>
      </c>
      <c r="B23" s="49">
        <v>49.24705404306075</v>
      </c>
      <c r="C23" s="49">
        <v>6.5638078767420973</v>
      </c>
      <c r="D23" s="49">
        <v>0.55253508942924989</v>
      </c>
      <c r="E23" s="49">
        <f>'[2]GWh QLD'!$AJ$238/1000</f>
        <v>0.33045999999999998</v>
      </c>
      <c r="F23" s="49">
        <v>0</v>
      </c>
      <c r="G23" s="49">
        <v>0.13403871013499996</v>
      </c>
      <c r="H23" s="46">
        <v>2.6060509999999999</v>
      </c>
      <c r="I23" s="49">
        <v>51.335598335691685</v>
      </c>
      <c r="J23" s="47">
        <v>75</v>
      </c>
      <c r="K23" s="49">
        <v>50.372572790309441</v>
      </c>
    </row>
    <row r="24" spans="1:12" x14ac:dyDescent="0.25">
      <c r="A24" s="45">
        <v>2019</v>
      </c>
      <c r="B24" s="49">
        <v>47.876510202961619</v>
      </c>
      <c r="C24" s="49">
        <v>5.1519983005154</v>
      </c>
      <c r="D24" s="49">
        <v>0.80623416599364983</v>
      </c>
      <c r="E24" s="49">
        <f>'[2]GWh QLD'!$AJ$250/1000</f>
        <v>0.25786300000000006</v>
      </c>
      <c r="F24" s="49">
        <v>0.36545669486864985</v>
      </c>
      <c r="G24" s="49">
        <v>1.5186890508850002</v>
      </c>
      <c r="H24" s="46">
        <v>2.9751730000000003</v>
      </c>
      <c r="I24" s="49">
        <v>51.70949168754867</v>
      </c>
      <c r="J24" s="47">
        <v>83</v>
      </c>
      <c r="K24" s="49">
        <v>48.346156509020929</v>
      </c>
    </row>
    <row r="25" spans="1:12" x14ac:dyDescent="0.25">
      <c r="A25" s="45">
        <v>2020</v>
      </c>
      <c r="B25" s="49">
        <f>'[2]GWh QLD'!$AE$262/1000</f>
        <v>44.640380527589294</v>
      </c>
      <c r="C25" s="49">
        <f>'[2]GWh QLD'!$AF$262/1000</f>
        <v>6.2950879842685481</v>
      </c>
      <c r="D25" s="49">
        <f>'[2]GWh QLD'!HA34/1000</f>
        <v>0</v>
      </c>
      <c r="E25" s="49">
        <f>'[2]GWh QLD'!$AJ$262/1000</f>
        <v>0.20646099999999998</v>
      </c>
      <c r="F25" s="49">
        <v>0.88995691051245007</v>
      </c>
      <c r="G25" s="49">
        <v>3.1189571566250005</v>
      </c>
      <c r="H25" s="46">
        <v>4.2311999999999994</v>
      </c>
      <c r="I25" s="49">
        <v>55.493984142691502</v>
      </c>
      <c r="J25" s="47">
        <v>56</v>
      </c>
      <c r="K25" s="49">
        <v>45.727211609572613</v>
      </c>
      <c r="L25" s="51"/>
    </row>
    <row r="26" spans="1:12" x14ac:dyDescent="0.25">
      <c r="A26" s="45">
        <v>2021</v>
      </c>
      <c r="B26" s="49">
        <f>'[2]GWh QLD'!$AE$274/1000</f>
        <v>42.55335620339023</v>
      </c>
      <c r="C26" s="49">
        <f>'[2]GWh QLD'!$AF$274/1000</f>
        <v>5.7056548844245496</v>
      </c>
      <c r="D26" s="49">
        <f>'[2]GWh QLD'!$AH$274/1000</f>
        <v>0.62725518326179919</v>
      </c>
      <c r="E26" s="49">
        <f>'[2]GWh QLD'!$AJ$274/1000</f>
        <v>0.1811779</v>
      </c>
      <c r="F26" s="49">
        <f>'[2]GWh QLD'!$AI$274/1000</f>
        <v>1.5765742405017005</v>
      </c>
      <c r="G26" s="49">
        <f>'[2]GWh QLD'!$AK$274/1000</f>
        <v>3.1530776549900001</v>
      </c>
      <c r="H26" s="46">
        <v>4.8875099999999998</v>
      </c>
      <c r="I26" s="49">
        <v>55.413981932696693</v>
      </c>
      <c r="J26" s="47">
        <v>66</v>
      </c>
      <c r="K26" s="49">
        <v>43.270281114764458</v>
      </c>
    </row>
    <row r="27" spans="1:12" x14ac:dyDescent="0.25">
      <c r="A27" s="45">
        <v>2022</v>
      </c>
      <c r="B27" s="49">
        <v>40.930304493420635</v>
      </c>
      <c r="C27" s="49">
        <v>5.2165258371337009</v>
      </c>
      <c r="D27" s="49">
        <v>0.52175878285984967</v>
      </c>
      <c r="E27" s="49">
        <v>0.156776</v>
      </c>
      <c r="F27" s="49">
        <v>1.8312487549428502</v>
      </c>
      <c r="G27" s="49">
        <v>3.5521804289149994</v>
      </c>
      <c r="H27" s="46">
        <v>5.8129400000000002</v>
      </c>
      <c r="I27" s="49">
        <v>56.525882704214041</v>
      </c>
      <c r="J27" s="47">
        <v>178</v>
      </c>
      <c r="K27" s="49">
        <v>41.603120212622052</v>
      </c>
      <c r="L27" s="50"/>
    </row>
    <row r="29" spans="1:12" x14ac:dyDescent="0.25">
      <c r="L29" s="50"/>
    </row>
    <row r="30" spans="1:12" x14ac:dyDescent="0.25">
      <c r="K30" s="53"/>
    </row>
    <row r="31" spans="1:12" x14ac:dyDescent="0.25">
      <c r="K31" s="53"/>
      <c r="L31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70" zoomScaleNormal="70" workbookViewId="0">
      <pane xSplit="2" ySplit="1" topLeftCell="E2" activePane="bottomRight" state="frozen"/>
      <selection pane="topRight" activeCell="C1" sqref="C1"/>
      <selection pane="bottomLeft" activeCell="A3" sqref="A3"/>
      <selection pane="bottomRight" activeCell="W29" sqref="W29"/>
    </sheetView>
  </sheetViews>
  <sheetFormatPr defaultRowHeight="15" x14ac:dyDescent="0.25"/>
  <cols>
    <col min="1" max="1" width="17.42578125" customWidth="1"/>
    <col min="2" max="2" width="22.5703125" customWidth="1"/>
    <col min="5" max="6" width="9.5703125" bestFit="1" customWidth="1"/>
    <col min="7" max="7" width="10.42578125" customWidth="1"/>
    <col min="8" max="8" width="11.5703125" bestFit="1" customWidth="1"/>
    <col min="10" max="10" width="11.140625" customWidth="1"/>
    <col min="11" max="11" width="9.28515625" customWidth="1"/>
    <col min="12" max="12" width="12.140625" customWidth="1"/>
    <col min="13" max="13" width="11.42578125" customWidth="1"/>
  </cols>
  <sheetData>
    <row r="1" spans="1:14" x14ac:dyDescent="0.25">
      <c r="A1" s="25" t="s">
        <v>54</v>
      </c>
    </row>
    <row r="4" spans="1:14" ht="18.75" x14ac:dyDescent="0.3">
      <c r="A4" s="16" t="s">
        <v>33</v>
      </c>
    </row>
    <row r="5" spans="1:14" ht="18.75" x14ac:dyDescent="0.3">
      <c r="A5" s="16" t="s">
        <v>31</v>
      </c>
    </row>
    <row r="6" spans="1:14" x14ac:dyDescent="0.25">
      <c r="A6" s="13" t="s">
        <v>29</v>
      </c>
    </row>
    <row r="7" spans="1:14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4" ht="30.75" customHeight="1" x14ac:dyDescent="0.25">
      <c r="C8" s="17" t="s">
        <v>21</v>
      </c>
      <c r="D8" s="17" t="s">
        <v>17</v>
      </c>
      <c r="E8" s="17" t="s">
        <v>23</v>
      </c>
      <c r="F8" s="17" t="s">
        <v>20</v>
      </c>
      <c r="G8" s="17" t="s">
        <v>18</v>
      </c>
      <c r="H8" s="17" t="s">
        <v>28</v>
      </c>
      <c r="I8" s="2" t="s">
        <v>19</v>
      </c>
      <c r="J8" s="2" t="s">
        <v>32</v>
      </c>
      <c r="K8" s="2" t="s">
        <v>25</v>
      </c>
      <c r="L8" s="2" t="s">
        <v>35</v>
      </c>
      <c r="M8" s="2" t="s">
        <v>34</v>
      </c>
    </row>
    <row r="9" spans="1:14" x14ac:dyDescent="0.25">
      <c r="A9">
        <v>2013</v>
      </c>
      <c r="C9" s="10">
        <v>9.9446794444444446</v>
      </c>
      <c r="D9" s="10">
        <v>8.3212288888888892</v>
      </c>
      <c r="E9" s="10">
        <v>0</v>
      </c>
      <c r="F9" s="10">
        <v>0</v>
      </c>
      <c r="G9" s="10">
        <v>0.95801944444444453</v>
      </c>
      <c r="H9" s="10">
        <v>0.10937861111111109</v>
      </c>
      <c r="I9" s="10">
        <v>2.1388888888888889E-5</v>
      </c>
      <c r="J9" s="10">
        <v>0</v>
      </c>
      <c r="K9" s="12">
        <v>19.333327777777779</v>
      </c>
      <c r="L9" s="14">
        <v>5.5211366440047822E-2</v>
      </c>
      <c r="M9" s="12">
        <v>14.102418</v>
      </c>
    </row>
    <row r="10" spans="1:14" x14ac:dyDescent="0.25">
      <c r="A10">
        <v>2014</v>
      </c>
      <c r="C10" s="10">
        <v>9.8143052777777768</v>
      </c>
      <c r="D10" s="10">
        <v>8.5676175000000008</v>
      </c>
      <c r="E10" s="10">
        <v>0</v>
      </c>
      <c r="F10" s="10">
        <v>0</v>
      </c>
      <c r="G10" s="10">
        <v>1.3819286111111109</v>
      </c>
      <c r="H10" s="10">
        <v>0.11656722222222221</v>
      </c>
      <c r="I10" s="10">
        <v>2.277777777777778E-5</v>
      </c>
      <c r="J10" s="10">
        <v>0</v>
      </c>
      <c r="K10" s="12">
        <v>19.88044138888889</v>
      </c>
      <c r="L10" s="14">
        <v>7.5376526194666268E-2</v>
      </c>
      <c r="M10" s="12">
        <v>13.880383</v>
      </c>
    </row>
    <row r="11" spans="1:14" x14ac:dyDescent="0.25">
      <c r="A11">
        <v>2015</v>
      </c>
      <c r="C11" s="10">
        <v>9.4436827777777754</v>
      </c>
      <c r="D11" s="10">
        <v>8.8290538888888879</v>
      </c>
      <c r="E11" s="10">
        <v>2.0027777777777776E-4</v>
      </c>
      <c r="F11" s="10">
        <v>0</v>
      </c>
      <c r="G11" s="10">
        <v>1.3999847222222219</v>
      </c>
      <c r="H11" s="10">
        <v>0.1103336111111111</v>
      </c>
      <c r="I11" s="10">
        <v>2.2499999999999998E-5</v>
      </c>
      <c r="J11" s="10">
        <v>0</v>
      </c>
      <c r="K11" s="12">
        <v>19.783277777777773</v>
      </c>
      <c r="L11" s="14">
        <v>7.6344317170225148E-2</v>
      </c>
      <c r="M11" s="12">
        <v>12.492708</v>
      </c>
    </row>
    <row r="12" spans="1:14" x14ac:dyDescent="0.25">
      <c r="A12">
        <v>2016</v>
      </c>
      <c r="C12" s="10">
        <v>9.9108027777770022</v>
      </c>
      <c r="D12" s="10">
        <v>8.7227083333263327</v>
      </c>
      <c r="E12" s="10">
        <v>1.666666E-6</v>
      </c>
      <c r="F12" s="10">
        <v>0</v>
      </c>
      <c r="G12" s="10">
        <v>1.4571427777729999</v>
      </c>
      <c r="H12" s="10">
        <v>6.0150555554E-2</v>
      </c>
      <c r="I12" s="10">
        <v>0</v>
      </c>
      <c r="J12" s="10">
        <v>0.64747399999999999</v>
      </c>
      <c r="K12" s="12">
        <v>20.798280111096329</v>
      </c>
      <c r="L12" s="14">
        <v>0.10408395895062736</v>
      </c>
      <c r="M12" s="12">
        <v>14.047289000000001</v>
      </c>
      <c r="N12" s="21"/>
    </row>
    <row r="13" spans="1:14" x14ac:dyDescent="0.25">
      <c r="A13">
        <v>2017</v>
      </c>
      <c r="C13" s="10">
        <v>10.045842222222211</v>
      </c>
      <c r="D13" s="10">
        <v>8.0686716666665994</v>
      </c>
      <c r="E13" s="10">
        <v>1.6083333332000003E-4</v>
      </c>
      <c r="F13" s="10">
        <v>0</v>
      </c>
      <c r="G13" s="10">
        <v>1.5968283333333</v>
      </c>
      <c r="H13" s="10">
        <v>0.11781861111108999</v>
      </c>
      <c r="I13" s="10">
        <v>0</v>
      </c>
      <c r="J13" s="10">
        <v>0.84004999999999996</v>
      </c>
      <c r="K13" s="12">
        <v>20.669371666666521</v>
      </c>
      <c r="L13" s="14">
        <v>0.12359819087119844</v>
      </c>
      <c r="M13" s="12">
        <v>13.592741</v>
      </c>
    </row>
    <row r="14" spans="1:14" x14ac:dyDescent="0.25">
      <c r="A14">
        <v>2018</v>
      </c>
      <c r="C14" s="10">
        <v>9.7731019444444183</v>
      </c>
      <c r="D14" s="10">
        <v>8.0610016666666127</v>
      </c>
      <c r="E14" s="10">
        <v>2.1944444444000003E-4</v>
      </c>
      <c r="F14" s="10">
        <v>0</v>
      </c>
      <c r="G14" s="10">
        <v>1.5665549999999802</v>
      </c>
      <c r="H14" s="10">
        <v>0.12600583333331999</v>
      </c>
      <c r="I14" s="10">
        <v>4.8873333333329994E-2</v>
      </c>
      <c r="J14" s="10">
        <v>1.074781</v>
      </c>
      <c r="K14" s="12">
        <v>20.650538222222099</v>
      </c>
      <c r="L14" s="14">
        <v>0.1363749039546143</v>
      </c>
      <c r="M14" s="12">
        <v>13.259419999999999</v>
      </c>
    </row>
    <row r="15" spans="1:14" x14ac:dyDescent="0.25">
      <c r="A15">
        <v>2019</v>
      </c>
      <c r="C15" s="10">
        <v>8.7190380000000012</v>
      </c>
      <c r="D15" s="10">
        <v>8.0693710000000003</v>
      </c>
      <c r="E15" s="10">
        <v>2.8599999999999996E-4</v>
      </c>
      <c r="F15" s="10">
        <v>0</v>
      </c>
      <c r="G15" s="10">
        <v>1.830813</v>
      </c>
      <c r="H15" s="10">
        <v>0.11137999999999999</v>
      </c>
      <c r="I15" s="10">
        <v>4.1485000000000001E-2</v>
      </c>
      <c r="J15" s="10">
        <v>1.55328</v>
      </c>
      <c r="K15" s="12">
        <v>20.325653000000003</v>
      </c>
      <c r="L15" s="14">
        <v>0.17401448307712425</v>
      </c>
      <c r="M15" s="12">
        <v>12.423933999999999</v>
      </c>
    </row>
    <row r="16" spans="1:14" x14ac:dyDescent="0.25">
      <c r="A16">
        <v>2020</v>
      </c>
      <c r="C16" s="10">
        <v>8.3701309999999989</v>
      </c>
      <c r="D16" s="10">
        <v>8.3470380000000013</v>
      </c>
      <c r="E16" s="10">
        <v>1.3700000000000002E-4</v>
      </c>
      <c r="F16" s="10">
        <v>0</v>
      </c>
      <c r="G16" s="10">
        <v>2.027126</v>
      </c>
      <c r="H16" s="10">
        <v>9.6769000000000008E-2</v>
      </c>
      <c r="I16" s="10">
        <v>8.8718000000000005E-2</v>
      </c>
      <c r="J16" s="10">
        <v>2.0687389999999999</v>
      </c>
      <c r="K16" s="12">
        <v>20.998658000000002</v>
      </c>
      <c r="L16" s="14">
        <v>0.20388693410788439</v>
      </c>
      <c r="M16" s="12">
        <v>12.123194</v>
      </c>
      <c r="N16" s="14"/>
    </row>
    <row r="17" spans="1:14" x14ac:dyDescent="0.25">
      <c r="A17">
        <v>2021</v>
      </c>
      <c r="C17" s="10">
        <v>7.9342730831799999</v>
      </c>
      <c r="D17" s="10">
        <v>7.3253060548649991</v>
      </c>
      <c r="E17" s="10">
        <v>6.9060999999999995E-5</v>
      </c>
      <c r="F17" s="10">
        <v>0</v>
      </c>
      <c r="G17" s="10">
        <v>3.0656700659</v>
      </c>
      <c r="H17" s="10">
        <v>8.4157875350000008E-2</v>
      </c>
      <c r="I17" s="10">
        <v>0.35970461869999998</v>
      </c>
      <c r="J17" s="10">
        <v>2.5651950000000001</v>
      </c>
      <c r="K17" s="12">
        <v>21.334375758995002</v>
      </c>
      <c r="L17" s="14">
        <v>0.28473894097364311</v>
      </c>
      <c r="M17" s="12">
        <v>10.779549999999999</v>
      </c>
    </row>
    <row r="18" spans="1:14" x14ac:dyDescent="0.25">
      <c r="A18">
        <v>2022</v>
      </c>
      <c r="C18" s="10">
        <v>8.4925910000000009</v>
      </c>
      <c r="D18" s="10">
        <v>6.265333</v>
      </c>
      <c r="E18" s="10">
        <v>0</v>
      </c>
      <c r="F18" s="10">
        <v>0</v>
      </c>
      <c r="G18" s="10">
        <v>3.5408789999999999</v>
      </c>
      <c r="H18" s="10">
        <v>5.7465000000000002E-2</v>
      </c>
      <c r="I18" s="10">
        <v>0.45623399999999997</v>
      </c>
      <c r="J18" s="10">
        <v>3.0887319999999998</v>
      </c>
      <c r="K18" s="12">
        <v>21.901233999999999</v>
      </c>
      <c r="L18" s="14">
        <v>0.32616016065578768</v>
      </c>
      <c r="M18" s="12">
        <v>10.616842</v>
      </c>
      <c r="N18" s="21"/>
    </row>
    <row r="19" spans="1:14" x14ac:dyDescent="0.25">
      <c r="C19" s="14"/>
      <c r="D19" s="14"/>
      <c r="E19" s="14"/>
      <c r="F19" s="14"/>
      <c r="G19" s="14"/>
      <c r="H19" s="14"/>
      <c r="I19" s="14"/>
      <c r="J19" s="14"/>
      <c r="K19" s="14"/>
      <c r="L19" s="12"/>
    </row>
    <row r="20" spans="1:14" x14ac:dyDescent="0.25"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10"/>
      <c r="N20" s="19"/>
    </row>
    <row r="21" spans="1:14" x14ac:dyDescent="0.25">
      <c r="A21" s="13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</row>
    <row r="22" spans="1:14" x14ac:dyDescent="0.25">
      <c r="A22" s="13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11"/>
      <c r="N22" s="14"/>
    </row>
    <row r="23" spans="1:14" x14ac:dyDescent="0.25">
      <c r="A23" s="13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0"/>
    </row>
    <row r="24" spans="1:14" x14ac:dyDescent="0.25">
      <c r="A24" s="13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0"/>
    </row>
    <row r="25" spans="1:14" x14ac:dyDescent="0.25">
      <c r="A25" s="13"/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0"/>
    </row>
    <row r="26" spans="1:14" x14ac:dyDescent="0.25">
      <c r="A26" s="13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</row>
    <row r="27" spans="1:14" x14ac:dyDescent="0.25">
      <c r="A27" s="13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0"/>
    </row>
    <row r="28" spans="1:14" x14ac:dyDescent="0.25">
      <c r="A28" s="13"/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0"/>
    </row>
    <row r="29" spans="1:14" x14ac:dyDescent="0.25">
      <c r="A29" s="13"/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0"/>
    </row>
    <row r="30" spans="1:14" x14ac:dyDescent="0.25">
      <c r="A30" s="13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4" x14ac:dyDescent="0.25">
      <c r="A31" s="13"/>
      <c r="C31" s="10"/>
      <c r="D31" s="10"/>
      <c r="E31" s="10"/>
      <c r="F31" s="10"/>
      <c r="G31" s="10"/>
      <c r="H31" s="10"/>
      <c r="I31" s="10"/>
      <c r="J31" s="10"/>
      <c r="K31" s="10"/>
      <c r="L31" s="14"/>
    </row>
    <row r="32" spans="1:14" x14ac:dyDescent="0.25">
      <c r="A32" s="13"/>
      <c r="C32" s="14"/>
      <c r="D32" s="14"/>
      <c r="E32" s="14"/>
      <c r="F32" s="14"/>
      <c r="G32" s="14"/>
      <c r="H32" s="14"/>
      <c r="I32" s="14"/>
      <c r="J32" s="14"/>
      <c r="K32" s="14"/>
      <c r="L32" s="12"/>
    </row>
    <row r="33" spans="1:12" x14ac:dyDescent="0.25">
      <c r="A33" s="13" t="s">
        <v>30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3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3"/>
      <c r="B35" t="s">
        <v>21</v>
      </c>
      <c r="C35" s="12">
        <f>SUM('[3]2012-13'!E47:E50)/1000</f>
        <v>8903.1579999999994</v>
      </c>
      <c r="D35" s="12">
        <f>SUM('[3]2013-14'!E47:E50)/1000</f>
        <v>8897.0709999999999</v>
      </c>
      <c r="E35" s="12">
        <f>SUM('[3]2014-15'!F64:F67)/1000</f>
        <v>8628.2510000000002</v>
      </c>
      <c r="F35" s="12">
        <f>SUM('[3]2015-16'!F55:F58)/1000</f>
        <v>9127.1290000000008</v>
      </c>
      <c r="G35" s="12">
        <f>SUM('[3]2016-17'!F65:F68)/1000</f>
        <v>9100.2049999999999</v>
      </c>
      <c r="H35" s="12">
        <f>SUM('[3]2017-18'!F65:F68)/1000</f>
        <v>8784.2379999999994</v>
      </c>
      <c r="I35" s="12">
        <f>SUM('[3]2018-19'!F66:F69)/1000</f>
        <v>7913.9859999999999</v>
      </c>
      <c r="J35" s="12">
        <f>SUM('[3]2019-20'!F72:F75)/1000</f>
        <v>7382.4669999999996</v>
      </c>
      <c r="K35" s="12">
        <f>'[3]2020-21'!F7/1000</f>
        <v>6686.96</v>
      </c>
      <c r="L35" s="15">
        <v>7114.4409999999998</v>
      </c>
    </row>
    <row r="36" spans="1:12" x14ac:dyDescent="0.25">
      <c r="A36" s="13"/>
      <c r="B36" t="s">
        <v>17</v>
      </c>
      <c r="C36" s="12">
        <f>SUM('[3]2012-13'!E51:E65)/1000</f>
        <v>5199.26</v>
      </c>
      <c r="D36" s="12">
        <f>SUM('[3]2013-14'!E51:E65)/1000</f>
        <v>4983.3119999999999</v>
      </c>
      <c r="E36" s="12">
        <f>SUM('[3]2014-15'!F69:F84)/1000</f>
        <v>3858.1469999999999</v>
      </c>
      <c r="F36" s="12">
        <f>SUM('[3]2015-16'!F60:F75)/1000</f>
        <v>4920.16</v>
      </c>
      <c r="G36" s="12">
        <f>SUM('[3]2016-17'!F70:F86)/1000</f>
        <v>4485.1769999999997</v>
      </c>
      <c r="H36" s="12">
        <f>SUM('[3]2017-18'!F71:F85)/1000</f>
        <v>4466.8119999999999</v>
      </c>
      <c r="I36" s="12">
        <f>SUM('[3]2018-19'!F72:F86)/1000</f>
        <v>4502.9740000000002</v>
      </c>
      <c r="J36" s="12">
        <f>SUM('[3]2019-20'!F82:F96)/1000</f>
        <v>4728.5519999999997</v>
      </c>
      <c r="K36" s="12">
        <f>'[3]2020-21'!F26/1000</f>
        <v>4092.59</v>
      </c>
      <c r="L36" s="15">
        <v>3502.4009999999998</v>
      </c>
    </row>
    <row r="37" spans="1:12" x14ac:dyDescent="0.25">
      <c r="A37" s="13"/>
      <c r="B37" t="s">
        <v>23</v>
      </c>
      <c r="C37" s="12"/>
      <c r="G37" s="12">
        <f>('[3]2016-17'!F69+'[3]2016-17'!F92)/1000</f>
        <v>0.1</v>
      </c>
      <c r="H37" s="12">
        <f>SUM('[3]2017-18'!F69:F70)/1000</f>
        <v>0.15</v>
      </c>
      <c r="I37" s="12">
        <f>SUM('[3]2018-19'!F70:F71)/1000</f>
        <v>0.191</v>
      </c>
      <c r="J37" s="12">
        <f>('[3]2019-20'!F78+'[3]2019-20'!F79)/1000</f>
        <v>0.10299999999999999</v>
      </c>
      <c r="K37" s="12"/>
    </row>
    <row r="38" spans="1:12" x14ac:dyDescent="0.25">
      <c r="A38" s="13"/>
      <c r="B38" t="s">
        <v>20</v>
      </c>
      <c r="C38" s="12"/>
      <c r="F38" s="12"/>
      <c r="G38" s="12">
        <v>0</v>
      </c>
      <c r="H38" s="12">
        <v>0</v>
      </c>
      <c r="I38" s="12">
        <v>0</v>
      </c>
      <c r="J38" s="12"/>
      <c r="K38" s="12"/>
    </row>
    <row r="39" spans="1:12" x14ac:dyDescent="0.25">
      <c r="A39" s="13"/>
      <c r="B39" t="s">
        <v>18</v>
      </c>
      <c r="C39" s="12"/>
      <c r="D39" s="12"/>
      <c r="E39" s="12">
        <f>SUM('[3]2014-15'!F92:F98)/1000</f>
        <v>0.59799999999999998</v>
      </c>
      <c r="F39" s="12"/>
      <c r="G39" s="12">
        <f>SUM('[3]2016-17'!F93:F99)/1000</f>
        <v>0.46600000000000003</v>
      </c>
      <c r="H39" s="12">
        <f>SUM('[3]2017-18'!F93:F99)/1000</f>
        <v>0.66</v>
      </c>
      <c r="I39" s="12">
        <f>SUM('[3]2018-19'!F93:F101)/1000</f>
        <v>0.84899999999999998</v>
      </c>
      <c r="J39" s="12">
        <f>SUM('[3]2019-20'!F109:F116)/1000</f>
        <v>0.57299999999999995</v>
      </c>
      <c r="K39" s="12"/>
      <c r="L39" s="12"/>
    </row>
    <row r="40" spans="1:12" x14ac:dyDescent="0.25">
      <c r="A40" s="13"/>
      <c r="B40" t="s">
        <v>28</v>
      </c>
      <c r="C40" s="12"/>
      <c r="D40" s="12"/>
      <c r="E40" s="12">
        <f>SUM('[3]2014-15'!F86:F90)/1000</f>
        <v>5.7119999999999997</v>
      </c>
      <c r="F40" s="12"/>
      <c r="G40" s="12">
        <f>SUM('[3]2016-17'!F87:F91)/1000</f>
        <v>6.7930000000000001</v>
      </c>
      <c r="H40" s="12">
        <f>SUM('[3]2017-18'!F86:F90)/1000</f>
        <v>7.56</v>
      </c>
      <c r="I40" s="12">
        <f>SUM('[3]2018-19'!F87:F91)/1000</f>
        <v>5.907</v>
      </c>
      <c r="J40" s="12">
        <f>SUM('[3]2019-20'!F99:F103)/1000</f>
        <v>11.472</v>
      </c>
      <c r="K40" s="12"/>
      <c r="L40" s="12"/>
    </row>
    <row r="41" spans="1:12" x14ac:dyDescent="0.25">
      <c r="A41" s="13"/>
      <c r="B41" t="s">
        <v>19</v>
      </c>
      <c r="C41" s="12"/>
      <c r="D41" s="12"/>
      <c r="E41" s="12"/>
      <c r="F41" s="12"/>
      <c r="G41" s="12"/>
      <c r="H41" s="12">
        <f>('[3]2017-18'!F91+'[3]2017-18'!F92)/1000</f>
        <v>0</v>
      </c>
      <c r="I41" s="12">
        <f>'[3]2018-19'!F92/1000</f>
        <v>2.7E-2</v>
      </c>
      <c r="J41" s="12">
        <f>('[3]2019-20'!F105+'[3]2019-20'!F106)/1000</f>
        <v>2.7E-2</v>
      </c>
      <c r="K41" s="12"/>
      <c r="L41" s="12"/>
    </row>
    <row r="42" spans="1:12" x14ac:dyDescent="0.25">
      <c r="A42" s="13"/>
      <c r="B42" t="s">
        <v>25</v>
      </c>
      <c r="C42" s="12">
        <f t="shared" ref="C42:L42" si="0">SUM(C35:C41)</f>
        <v>14102.418</v>
      </c>
      <c r="D42" s="12">
        <f t="shared" si="0"/>
        <v>13880.383</v>
      </c>
      <c r="E42" s="12">
        <f t="shared" si="0"/>
        <v>12492.708000000001</v>
      </c>
      <c r="F42" s="12">
        <f t="shared" si="0"/>
        <v>14047.289000000001</v>
      </c>
      <c r="G42" s="12">
        <f t="shared" si="0"/>
        <v>13592.741</v>
      </c>
      <c r="H42" s="12">
        <f t="shared" si="0"/>
        <v>13259.419999999998</v>
      </c>
      <c r="I42" s="12">
        <f t="shared" si="0"/>
        <v>12423.933999999999</v>
      </c>
      <c r="J42" s="12">
        <f t="shared" si="0"/>
        <v>12123.194</v>
      </c>
      <c r="K42" s="12">
        <f t="shared" si="0"/>
        <v>10779.55</v>
      </c>
      <c r="L42" s="12">
        <f t="shared" si="0"/>
        <v>10616.842000000001</v>
      </c>
    </row>
    <row r="43" spans="1:12" x14ac:dyDescent="0.25">
      <c r="A43" s="13"/>
      <c r="C43" s="12"/>
      <c r="D43" s="12"/>
      <c r="E43" s="14">
        <f>SUM(E38:E41)/E42</f>
        <v>5.0509465201620013E-4</v>
      </c>
      <c r="F43" s="12"/>
      <c r="G43" s="14"/>
      <c r="H43" s="12"/>
      <c r="I43" s="12"/>
      <c r="J43" s="12"/>
      <c r="K43" s="12"/>
      <c r="L43" s="12"/>
    </row>
    <row r="44" spans="1:12" x14ac:dyDescent="0.25">
      <c r="A44" t="s">
        <v>27</v>
      </c>
      <c r="E44" s="12"/>
      <c r="G44" s="12"/>
    </row>
    <row r="45" spans="1:12" x14ac:dyDescent="0.25">
      <c r="B45" t="s">
        <v>17</v>
      </c>
      <c r="C45" s="12">
        <f>SUM('[3]2012-13'!E3:E4)/1000</f>
        <v>594.30999999999995</v>
      </c>
      <c r="D45" s="12">
        <f>SUM('[3]2013-14'!E3:E4)/1000</f>
        <v>659.47400000000005</v>
      </c>
      <c r="E45" s="12">
        <f>SUM('[3]2014-15'!F3:F8)/1000</f>
        <v>1556.8309999999999</v>
      </c>
      <c r="F45" s="12">
        <f>SUM('[3]2015-16'!E41:E46)/1000</f>
        <v>18.133888887000001</v>
      </c>
      <c r="G45" s="12">
        <f>SUM('[3]2016-17'!F3:F8)/1000</f>
        <v>1511.2</v>
      </c>
      <c r="H45" s="12">
        <f>SUM('[3]2017-18'!F3:F9)/1000</f>
        <v>1411.6420000000001</v>
      </c>
      <c r="I45" s="12">
        <f>SUM('[3]2018-19'!F3:F9)/1000</f>
        <v>1620.94</v>
      </c>
      <c r="J45" s="12">
        <f>SUM('[3]2019-20'!F3:F9)/1000</f>
        <v>1666.412</v>
      </c>
      <c r="K45" s="12">
        <f>'[3]2020-21'!F90/1000</f>
        <v>1692.376</v>
      </c>
    </row>
    <row r="46" spans="1:12" x14ac:dyDescent="0.25">
      <c r="B46" t="s">
        <v>19</v>
      </c>
      <c r="G46" s="12">
        <f>'[3]2016-17'!F10/1000</f>
        <v>0</v>
      </c>
      <c r="H46" s="12">
        <f>'[3]2017-18'!F10/1000</f>
        <v>0</v>
      </c>
      <c r="I46" s="12">
        <f>'[3]2018-19'!F10/1000</f>
        <v>0</v>
      </c>
      <c r="J46" s="12"/>
    </row>
    <row r="47" spans="1:12" x14ac:dyDescent="0.25">
      <c r="B47" t="s">
        <v>25</v>
      </c>
      <c r="C47" s="12">
        <f>SUM(C45:C46)</f>
        <v>594.30999999999995</v>
      </c>
      <c r="D47" s="12">
        <f>SUM(D45:D46)</f>
        <v>659.47400000000005</v>
      </c>
      <c r="E47" s="12">
        <f>SUM(E45:E46)</f>
        <v>1556.8309999999999</v>
      </c>
      <c r="F47" s="12">
        <f>SUM('[3]2015-16'!F3:F8)/1000</f>
        <v>1615.2059999999999</v>
      </c>
      <c r="G47" s="12">
        <f>SUM(G45:G46)</f>
        <v>1511.2</v>
      </c>
      <c r="H47" s="12">
        <f>H45+H46</f>
        <v>1411.6420000000001</v>
      </c>
      <c r="I47" s="12">
        <f>I45+I46</f>
        <v>1620.94</v>
      </c>
      <c r="J47" s="12">
        <f>J45+J46</f>
        <v>1666.412</v>
      </c>
      <c r="K47" s="12">
        <f>K45+K46</f>
        <v>1692.376</v>
      </c>
    </row>
    <row r="48" spans="1:12" x14ac:dyDescent="0.25">
      <c r="E48" s="14"/>
    </row>
    <row r="49" spans="1:12" x14ac:dyDescent="0.25">
      <c r="A49" t="s">
        <v>26</v>
      </c>
      <c r="G49" s="14"/>
    </row>
    <row r="50" spans="1:12" x14ac:dyDescent="0.25">
      <c r="B50" t="s">
        <v>17</v>
      </c>
      <c r="C50" s="12">
        <f>SUM('[3]2012-13'!E12:E17)/1000</f>
        <v>663.85699999999997</v>
      </c>
      <c r="D50" s="12">
        <f>SUM('[3]2013-14'!E12:E24)/1000</f>
        <v>1142.7460000000001</v>
      </c>
      <c r="E50" s="12">
        <f>SUM('[3]2014-15'!F16:F30)/1000</f>
        <v>1223.579</v>
      </c>
      <c r="F50" s="12">
        <f>SUM('[3]2015-16'!F16:F31)/1000</f>
        <v>1261.1859999999999</v>
      </c>
      <c r="G50" s="12">
        <f>SUM('[3]2016-17'!F23:F40)/1000</f>
        <v>1339.2159999999999</v>
      </c>
      <c r="H50" s="12">
        <f>SUM('[3]2017-18'!F38:F56)/1000</f>
        <v>1530.595</v>
      </c>
      <c r="I50" s="12">
        <f>SUM('[3]2018-19'!F42:F57)/1000</f>
        <v>1319.04</v>
      </c>
      <c r="J50" s="12">
        <f>SUM('[3]2019-20'!F45:F60)/1000</f>
        <v>1302.463</v>
      </c>
      <c r="K50" s="12">
        <f>'[3]2020-21'!F139/1000</f>
        <v>1326.508</v>
      </c>
    </row>
    <row r="51" spans="1:12" x14ac:dyDescent="0.25">
      <c r="B51" t="s">
        <v>23</v>
      </c>
      <c r="C51" s="12">
        <f>SUM('[3]2012-13'!E9:E11,'[3]2012-13'!E24:E25 )/1000</f>
        <v>110.03400000000001</v>
      </c>
      <c r="D51" s="12">
        <f>SUM('[3]2013-14'!E9:E11,'[3]2013-14'!E21:E38 )/1000</f>
        <v>476.07400000000001</v>
      </c>
      <c r="E51" s="12">
        <f>SUM('[3]2014-15'!F13:F14,'[3]2014-15'!F36:F46 )/1000</f>
        <v>134.05799999999999</v>
      </c>
      <c r="F51" s="12">
        <f>SUM('[3]2015-16'!F13:F15,'[3]2015-16'!F34:F47 )/1000</f>
        <v>159.03100000000001</v>
      </c>
      <c r="G51" s="12">
        <f>SUM('[3]2016-17'!F13:F22,'[3]2016-17'!F42:F56 )/1000</f>
        <v>42.420999999999999</v>
      </c>
      <c r="H51" s="12">
        <f>SUM('[3]2017-18'!F13:F37,D47,D50 )/1000</f>
        <v>42.322220000000002</v>
      </c>
      <c r="I51" s="12">
        <f>SUM('[3]2018-19'!F15:F41)/1000</f>
        <v>43.322000000000003</v>
      </c>
      <c r="J51" s="12">
        <f>SUM('[3]2019-20'!F16:F42)/1000</f>
        <v>42.08</v>
      </c>
      <c r="K51" s="12">
        <f>'[3]2020-21'!F121/1000</f>
        <v>44.356000000000002</v>
      </c>
    </row>
    <row r="52" spans="1:12" x14ac:dyDescent="0.25">
      <c r="B52" t="s">
        <v>20</v>
      </c>
      <c r="E52" s="12">
        <f>'[3]2014-15'!F31/1000</f>
        <v>1.7999999999999999E-2</v>
      </c>
      <c r="F52" s="12"/>
      <c r="G52" s="12">
        <f>'[3]2016-17'!F41/1000</f>
        <v>3.1E-2</v>
      </c>
      <c r="H52" s="12">
        <f>'[3]2017-18'!F57/1000</f>
        <v>2.9000000000000001E-2</v>
      </c>
      <c r="I52" s="12">
        <f>'[3]2018-19'!F58/1000</f>
        <v>0.03</v>
      </c>
      <c r="J52" s="12">
        <f>'[3]2019-20'!F63/1000</f>
        <v>2.3E-2</v>
      </c>
    </row>
    <row r="53" spans="1:12" x14ac:dyDescent="0.25">
      <c r="B53" t="s">
        <v>18</v>
      </c>
      <c r="E53" s="12">
        <f>SUM('[3]2014-15'!F47:F49)/1000</f>
        <v>4.484</v>
      </c>
      <c r="G53" s="12">
        <f>SUM('[3]2016-17'!F57:F60)/1000</f>
        <v>3.8490000000000002</v>
      </c>
      <c r="H53" s="12">
        <f>('[3]2017-18'!F60+'[3]2017-18'!F61)/1000</f>
        <v>1E-3</v>
      </c>
      <c r="I53" s="12">
        <f>('[3]2018-19'!F60+'[3]2018-19'!F61)/1000</f>
        <v>1E-3</v>
      </c>
      <c r="J53" s="12">
        <f>('[3]2019-20'!F66+'[3]2019-20'!F67)/1000</f>
        <v>1E-3</v>
      </c>
      <c r="L53" s="12">
        <f>'[3]2020-21'!F178/1000</f>
        <v>0</v>
      </c>
    </row>
    <row r="54" spans="1:12" x14ac:dyDescent="0.25">
      <c r="B54" t="s">
        <v>19</v>
      </c>
      <c r="G54" s="12"/>
      <c r="H54" s="12">
        <f>'[3]2017-18'!F58/1000</f>
        <v>0</v>
      </c>
      <c r="I54" s="12">
        <f>'[3]2018-19'!F59/1000</f>
        <v>4.0000000000000001E-3</v>
      </c>
      <c r="J54" s="12">
        <f>'[3]2019-20'!F65/1000</f>
        <v>4.0000000000000001E-3</v>
      </c>
    </row>
    <row r="55" spans="1:12" x14ac:dyDescent="0.25">
      <c r="B55" t="s">
        <v>25</v>
      </c>
      <c r="C55" s="12">
        <f t="shared" ref="C55:K55" si="1">SUM(C50:C54)</f>
        <v>773.89099999999996</v>
      </c>
      <c r="D55" s="12">
        <f t="shared" si="1"/>
        <v>1618.8200000000002</v>
      </c>
      <c r="E55" s="12">
        <f t="shared" si="1"/>
        <v>1362.1389999999999</v>
      </c>
      <c r="F55" s="12">
        <f t="shared" si="1"/>
        <v>1420.2169999999999</v>
      </c>
      <c r="G55" s="12">
        <f t="shared" si="1"/>
        <v>1385.5169999999998</v>
      </c>
      <c r="H55" s="12">
        <f t="shared" si="1"/>
        <v>1572.94722</v>
      </c>
      <c r="I55" s="12">
        <f t="shared" si="1"/>
        <v>1362.3969999999999</v>
      </c>
      <c r="J55" s="12">
        <f t="shared" si="1"/>
        <v>1344.5709999999997</v>
      </c>
      <c r="K55" s="12">
        <f t="shared" si="1"/>
        <v>1370.864</v>
      </c>
    </row>
    <row r="56" spans="1:12" x14ac:dyDescent="0.25">
      <c r="E56" s="12"/>
    </row>
    <row r="57" spans="1:12" x14ac:dyDescent="0.25">
      <c r="A57" s="13" t="s">
        <v>24</v>
      </c>
    </row>
    <row r="58" spans="1:12" x14ac:dyDescent="0.25">
      <c r="B58" t="s">
        <v>21</v>
      </c>
      <c r="C58" s="12">
        <f t="shared" ref="C58:K58" si="2">C35</f>
        <v>8903.1579999999994</v>
      </c>
      <c r="D58" s="12">
        <f t="shared" si="2"/>
        <v>8897.0709999999999</v>
      </c>
      <c r="E58" s="12">
        <f t="shared" si="2"/>
        <v>8628.2510000000002</v>
      </c>
      <c r="F58" s="12">
        <f t="shared" si="2"/>
        <v>9127.1290000000008</v>
      </c>
      <c r="G58" s="12">
        <f t="shared" si="2"/>
        <v>9100.2049999999999</v>
      </c>
      <c r="H58" s="12">
        <f t="shared" si="2"/>
        <v>8784.2379999999994</v>
      </c>
      <c r="I58" s="12">
        <f t="shared" si="2"/>
        <v>7913.9859999999999</v>
      </c>
      <c r="J58" s="12">
        <f t="shared" si="2"/>
        <v>7382.4669999999996</v>
      </c>
      <c r="K58" s="12">
        <f t="shared" si="2"/>
        <v>6686.96</v>
      </c>
    </row>
    <row r="59" spans="1:12" x14ac:dyDescent="0.25">
      <c r="B59" t="s">
        <v>17</v>
      </c>
      <c r="C59" s="12">
        <f t="shared" ref="C59:K59" si="3">C36+C45+C50</f>
        <v>6457.4269999999997</v>
      </c>
      <c r="D59" s="12">
        <f t="shared" si="3"/>
        <v>6785.5320000000002</v>
      </c>
      <c r="E59" s="12">
        <f t="shared" si="3"/>
        <v>6638.5569999999998</v>
      </c>
      <c r="F59" s="12">
        <f t="shared" si="3"/>
        <v>6199.4798888869991</v>
      </c>
      <c r="G59" s="12">
        <f t="shared" si="3"/>
        <v>7335.5929999999989</v>
      </c>
      <c r="H59" s="12">
        <f t="shared" si="3"/>
        <v>7409.049</v>
      </c>
      <c r="I59" s="12">
        <f t="shared" si="3"/>
        <v>7442.9540000000006</v>
      </c>
      <c r="J59" s="12">
        <f t="shared" si="3"/>
        <v>7697.4269999999997</v>
      </c>
      <c r="K59" s="12">
        <f t="shared" si="3"/>
        <v>7111.4740000000002</v>
      </c>
    </row>
    <row r="60" spans="1:12" x14ac:dyDescent="0.25">
      <c r="B60" t="s">
        <v>23</v>
      </c>
      <c r="C60" s="12">
        <f t="shared" ref="C60:K60" si="4">C37+C46+C51</f>
        <v>110.03400000000001</v>
      </c>
      <c r="D60" s="12">
        <f t="shared" si="4"/>
        <v>476.07400000000001</v>
      </c>
      <c r="E60" s="12">
        <f t="shared" si="4"/>
        <v>134.05799999999999</v>
      </c>
      <c r="F60" s="12">
        <f t="shared" si="4"/>
        <v>159.03100000000001</v>
      </c>
      <c r="G60" s="12">
        <f t="shared" si="4"/>
        <v>42.521000000000001</v>
      </c>
      <c r="H60" s="12">
        <f t="shared" si="4"/>
        <v>42.47222</v>
      </c>
      <c r="I60" s="12">
        <f t="shared" si="4"/>
        <v>43.513000000000005</v>
      </c>
      <c r="J60" s="12">
        <f t="shared" si="4"/>
        <v>42.183</v>
      </c>
      <c r="K60" s="12">
        <f t="shared" si="4"/>
        <v>44.356000000000002</v>
      </c>
    </row>
    <row r="61" spans="1:12" x14ac:dyDescent="0.25">
      <c r="B61" t="s">
        <v>22</v>
      </c>
      <c r="C61" s="12">
        <f t="shared" ref="C61:K61" si="5">SUM(C58:C60)</f>
        <v>15470.618999999999</v>
      </c>
      <c r="D61" s="12">
        <f t="shared" si="5"/>
        <v>16158.677</v>
      </c>
      <c r="E61" s="12">
        <f t="shared" si="5"/>
        <v>15400.866000000002</v>
      </c>
      <c r="F61" s="12">
        <f t="shared" si="5"/>
        <v>15485.639888887001</v>
      </c>
      <c r="G61" s="12">
        <f t="shared" si="5"/>
        <v>16478.319</v>
      </c>
      <c r="H61" s="12">
        <f t="shared" si="5"/>
        <v>16235.75922</v>
      </c>
      <c r="I61" s="12">
        <f t="shared" si="5"/>
        <v>15400.453000000001</v>
      </c>
      <c r="J61" s="12">
        <f t="shared" si="5"/>
        <v>15122.077000000001</v>
      </c>
      <c r="K61" s="12">
        <f t="shared" si="5"/>
        <v>13842.79</v>
      </c>
    </row>
    <row r="62" spans="1:12" x14ac:dyDescent="0.25">
      <c r="C62" s="10">
        <f t="shared" ref="C62:K62" si="6">C61/10^3</f>
        <v>15.470618999999999</v>
      </c>
      <c r="D62" s="10">
        <f t="shared" si="6"/>
        <v>16.158677000000001</v>
      </c>
      <c r="E62" s="10">
        <f t="shared" si="6"/>
        <v>15.400866000000002</v>
      </c>
      <c r="F62" s="10">
        <f t="shared" si="6"/>
        <v>15.485639888887</v>
      </c>
      <c r="G62" s="10">
        <f t="shared" si="6"/>
        <v>16.478318999999999</v>
      </c>
      <c r="H62" s="10">
        <f t="shared" si="6"/>
        <v>16.235759219999998</v>
      </c>
      <c r="I62" s="10">
        <f t="shared" si="6"/>
        <v>15.400453000000001</v>
      </c>
      <c r="J62" s="10">
        <f t="shared" si="6"/>
        <v>15.122077000000001</v>
      </c>
      <c r="K62" s="10">
        <f t="shared" si="6"/>
        <v>13.842790000000001</v>
      </c>
    </row>
    <row r="63" spans="1:12" x14ac:dyDescent="0.25">
      <c r="H63" s="10"/>
    </row>
    <row r="64" spans="1:12" x14ac:dyDescent="0.25">
      <c r="C64" s="10">
        <f t="shared" ref="C64:K64" si="7">C58/1000</f>
        <v>8.9031579999999995</v>
      </c>
      <c r="D64" s="10">
        <f t="shared" si="7"/>
        <v>8.8970710000000004</v>
      </c>
      <c r="E64" s="10">
        <f t="shared" si="7"/>
        <v>8.6282510000000006</v>
      </c>
      <c r="F64" s="10">
        <f t="shared" si="7"/>
        <v>9.127129</v>
      </c>
      <c r="G64" s="10">
        <f t="shared" si="7"/>
        <v>9.1002050000000008</v>
      </c>
      <c r="H64" s="10">
        <f t="shared" si="7"/>
        <v>8.7842380000000002</v>
      </c>
      <c r="I64" s="10">
        <f t="shared" si="7"/>
        <v>7.9139859999999995</v>
      </c>
      <c r="J64" s="10">
        <f t="shared" si="7"/>
        <v>7.3824669999999992</v>
      </c>
      <c r="K64" s="10">
        <f t="shared" si="7"/>
        <v>6.68696</v>
      </c>
    </row>
    <row r="65" spans="3:11" x14ac:dyDescent="0.25">
      <c r="C65" s="10">
        <f t="shared" ref="C65:K65" si="8">C59/1000</f>
        <v>6.457427</v>
      </c>
      <c r="D65" s="10">
        <f t="shared" si="8"/>
        <v>6.7855319999999999</v>
      </c>
      <c r="E65" s="10">
        <f t="shared" si="8"/>
        <v>6.6385569999999996</v>
      </c>
      <c r="F65" s="10">
        <f t="shared" si="8"/>
        <v>6.1994798888869989</v>
      </c>
      <c r="G65" s="10">
        <f t="shared" si="8"/>
        <v>7.3355929999999994</v>
      </c>
      <c r="H65" s="10">
        <f t="shared" si="8"/>
        <v>7.4090489999999996</v>
      </c>
      <c r="I65" s="10">
        <f t="shared" si="8"/>
        <v>7.4429540000000003</v>
      </c>
      <c r="J65" s="10">
        <f t="shared" si="8"/>
        <v>7.6974269999999994</v>
      </c>
      <c r="K65" s="10">
        <f t="shared" si="8"/>
        <v>7.1114740000000003</v>
      </c>
    </row>
    <row r="66" spans="3:11" x14ac:dyDescent="0.25">
      <c r="C66" s="10">
        <f t="shared" ref="C66:K66" si="9">C60/1000</f>
        <v>0.11003400000000001</v>
      </c>
      <c r="D66" s="10">
        <f t="shared" si="9"/>
        <v>0.476074</v>
      </c>
      <c r="E66" s="10">
        <f t="shared" si="9"/>
        <v>0.13405799999999998</v>
      </c>
      <c r="F66" s="10">
        <f t="shared" si="9"/>
        <v>0.15903100000000001</v>
      </c>
      <c r="G66" s="10">
        <f t="shared" si="9"/>
        <v>4.2521000000000003E-2</v>
      </c>
      <c r="H66" s="10">
        <f t="shared" si="9"/>
        <v>4.2472219999999998E-2</v>
      </c>
      <c r="I66" s="10">
        <f t="shared" si="9"/>
        <v>4.3513000000000003E-2</v>
      </c>
      <c r="J66" s="10">
        <f t="shared" si="9"/>
        <v>4.2182999999999998E-2</v>
      </c>
      <c r="K66" s="10">
        <f t="shared" si="9"/>
        <v>4.4356E-2</v>
      </c>
    </row>
    <row r="67" spans="3:11" x14ac:dyDescent="0.25">
      <c r="I67" s="10"/>
      <c r="J67" s="10"/>
      <c r="K67" s="10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F2560-9424-4F03-9866-518089FA26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d78c110-f8d8-43a5-aafa-1e16050609f0"/>
    <ds:schemaRef ds:uri="http://schemas.microsoft.com/office/infopath/2007/PartnerControls"/>
    <ds:schemaRef ds:uri="4415a85b-6f86-40e6-a134-f08a1f799a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Michelle Mossfield</cp:lastModifiedBy>
  <dcterms:created xsi:type="dcterms:W3CDTF">2022-02-04T05:31:31Z</dcterms:created>
  <dcterms:modified xsi:type="dcterms:W3CDTF">2023-03-30T00:04:20Z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